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Users\fdp575\Documents\PC2011\Personal\Paco\IDAE\Departamento\Plan de recuperación\Componente 7\LINEA 11\Ejemplo\"/>
    </mc:Choice>
  </mc:AlternateContent>
  <xr:revisionPtr revIDLastSave="0" documentId="13_ncr:1_{30207B90-A678-496E-8A7B-0435C387CAED}" xr6:coauthVersionLast="47" xr6:coauthVersionMax="47" xr10:uidLastSave="{00000000-0000-0000-0000-000000000000}"/>
  <bookViews>
    <workbookView xWindow="-110" yWindow="-110" windowWidth="19420" windowHeight="10420" xr2:uid="{00000000-000D-0000-FFFF-FFFF00000000}"/>
  </bookViews>
  <sheets>
    <sheet name="Léeme" sheetId="8" r:id="rId1"/>
    <sheet name=" % ayudas y costes máximos" sheetId="3" r:id="rId2"/>
    <sheet name="Datos solicitud" sheetId="4" r:id="rId3"/>
    <sheet name="Cálculo ayudas" sheetId="6" r:id="rId4"/>
    <sheet name="Listas" sheetId="7"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5" i="4" l="1"/>
  <c r="G8" i="6"/>
  <c r="I19" i="4"/>
  <c r="I17" i="4"/>
  <c r="F26" i="4" l="1"/>
  <c r="F25" i="4"/>
  <c r="F27" i="4" l="1"/>
  <c r="D19" i="6"/>
  <c r="D18" i="6"/>
  <c r="D4" i="6"/>
  <c r="D12" i="6"/>
  <c r="D11" i="6"/>
  <c r="D10" i="6"/>
  <c r="D9" i="6"/>
  <c r="F14" i="4" l="1"/>
  <c r="F18" i="4"/>
  <c r="E9" i="6"/>
  <c r="E10" i="6"/>
  <c r="E12" i="6"/>
  <c r="E11" i="6"/>
  <c r="F16" i="3" l="1"/>
  <c r="G9" i="6" s="1"/>
  <c r="F17" i="3"/>
  <c r="F18" i="3"/>
  <c r="G12" i="6" s="1"/>
  <c r="F19" i="3"/>
  <c r="F15" i="3"/>
  <c r="G10" i="6" l="1"/>
  <c r="G11" i="6"/>
  <c r="F17" i="4"/>
  <c r="G17" i="4" s="1"/>
  <c r="H17" i="4" s="1"/>
  <c r="J17" i="4" s="1"/>
  <c r="K17" i="4" l="1"/>
  <c r="L17" i="4" s="1"/>
  <c r="H11" i="6"/>
  <c r="M17" i="4"/>
  <c r="F16" i="4"/>
  <c r="G16" i="4" s="1"/>
  <c r="I11" i="6" l="1"/>
  <c r="J11" i="6" s="1"/>
  <c r="H16" i="4"/>
  <c r="J16" i="4" s="1"/>
  <c r="N17" i="4"/>
  <c r="G18" i="4"/>
  <c r="G14" i="4"/>
  <c r="H14" i="4" s="1"/>
  <c r="M14" i="4" s="1"/>
  <c r="G15" i="4"/>
  <c r="J14" i="4" l="1"/>
  <c r="K14" i="4" s="1"/>
  <c r="L14" i="4" s="1"/>
  <c r="J19" i="4"/>
  <c r="H15" i="4"/>
  <c r="J15" i="4" s="1"/>
  <c r="F9" i="6"/>
  <c r="D5" i="6" s="1"/>
  <c r="H10" i="6"/>
  <c r="M16" i="4"/>
  <c r="H18" i="4"/>
  <c r="K16" i="4"/>
  <c r="L16" i="4" s="1"/>
  <c r="K15" i="4"/>
  <c r="L15" i="4" s="1"/>
  <c r="H9" i="6"/>
  <c r="M15" i="4"/>
  <c r="M19" i="4"/>
  <c r="I10" i="6" l="1"/>
  <c r="J10" i="6" s="1"/>
  <c r="I9" i="6"/>
  <c r="J9" i="6" s="1"/>
  <c r="H8" i="6"/>
  <c r="I8" i="6" s="1"/>
  <c r="M18" i="4"/>
  <c r="J18" i="4"/>
  <c r="H12" i="6" s="1"/>
  <c r="N16" i="4"/>
  <c r="N15" i="4"/>
  <c r="N14" i="4"/>
  <c r="N19" i="4" s="1"/>
  <c r="I12" i="6" l="1"/>
  <c r="J12" i="6" s="1"/>
  <c r="L12" i="6" s="1"/>
  <c r="J21" i="4"/>
  <c r="K18" i="4"/>
  <c r="M21" i="4"/>
  <c r="I21" i="4"/>
  <c r="L18" i="4" l="1"/>
  <c r="N18" i="4" s="1"/>
  <c r="K9" i="6"/>
  <c r="K12" i="6" l="1"/>
  <c r="N21" i="4"/>
  <c r="K11" i="6"/>
  <c r="L11" i="6"/>
  <c r="L10" i="6"/>
  <c r="K10" i="6"/>
  <c r="L9" i="6"/>
  <c r="D13" i="6"/>
  <c r="D8" i="6"/>
  <c r="E13" i="6" l="1"/>
  <c r="J13" i="6" s="1"/>
  <c r="E8" i="6"/>
  <c r="J8" i="6" s="1"/>
  <c r="J15" i="6" l="1"/>
  <c r="L15" i="6" s="1"/>
  <c r="L8" i="6"/>
  <c r="K8" i="6"/>
  <c r="K13" i="6"/>
  <c r="L13" i="6"/>
  <c r="K1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 José Domínguez Pérez</author>
  </authors>
  <commentList>
    <comment ref="D13" authorId="0" shapeId="0" xr:uid="{72AC8FB5-8CE9-40ED-BB0C-0417E08C0ED8}">
      <text>
        <r>
          <rPr>
            <b/>
            <sz val="9"/>
            <color indexed="81"/>
            <rFont val="Tahoma"/>
            <family val="2"/>
          </rPr>
          <t>Francisco José Domínguez Pérez:</t>
        </r>
        <r>
          <rPr>
            <sz val="9"/>
            <color indexed="81"/>
            <rFont val="Tahoma"/>
            <family val="2"/>
          </rPr>
          <t xml:space="preserve">
Valores establecidos en el apartado A2.I del anexo III de la convocatoria.</t>
        </r>
      </text>
    </comment>
    <comment ref="C24" authorId="0" shapeId="0" xr:uid="{A0F3E70F-AA32-4CE3-8541-2A0FABFE9A25}">
      <text>
        <r>
          <rPr>
            <b/>
            <sz val="9"/>
            <color indexed="81"/>
            <rFont val="Tahoma"/>
            <family val="2"/>
          </rPr>
          <t>Francisco José Domínguez Pérez:</t>
        </r>
        <r>
          <rPr>
            <sz val="9"/>
            <color indexed="81"/>
            <rFont val="Tahoma"/>
            <family val="2"/>
          </rPr>
          <t xml:space="preserve">
Combinaciones establecidas en el apartado AI.2 del anexo I de la convocatoria.</t>
        </r>
      </text>
    </comment>
  </commentList>
</comments>
</file>

<file path=xl/sharedStrings.xml><?xml version="1.0" encoding="utf-8"?>
<sst xmlns="http://schemas.openxmlformats.org/spreadsheetml/2006/main" count="214" uniqueCount="134">
  <si>
    <t>TRATAMIENTOS DE DIGERIDOS</t>
  </si>
  <si>
    <t>Fracción orgánica de los residuos de competencia municipal procedente de recogida selectiva</t>
  </si>
  <si>
    <t>T1</t>
  </si>
  <si>
    <t>T2</t>
  </si>
  <si>
    <t>T3</t>
  </si>
  <si>
    <t>-</t>
  </si>
  <si>
    <t xml:space="preserve">PORCENTAJES DE AYUDA </t>
  </si>
  <si>
    <t>MEDIA PONDERADA DE T2</t>
  </si>
  <si>
    <t>€/kWt</t>
  </si>
  <si>
    <t>€/kWe</t>
  </si>
  <si>
    <t>€</t>
  </si>
  <si>
    <t>Unidades</t>
  </si>
  <si>
    <t xml:space="preserve"> GENERACIÓN DE BIOGÁS</t>
  </si>
  <si>
    <t xml:space="preserve">COGENERACIÓN </t>
  </si>
  <si>
    <t>TIPOLOGÍAS</t>
  </si>
  <si>
    <t>PRODUCCIÓN DE BIOGÁS</t>
  </si>
  <si>
    <t>DEPURACIÓN A BIOMETANO</t>
  </si>
  <si>
    <t>MATERIAS PRIMAS</t>
  </si>
  <si>
    <t>T1 (UNA O MÁS) + T2 (UNA O MÁS)</t>
  </si>
  <si>
    <t>T1 (UNA O MÁS) + T2 (UNA O MÁS) + T3</t>
  </si>
  <si>
    <t>T2 (UNA O MÁS) + T3</t>
  </si>
  <si>
    <t>SÍ</t>
  </si>
  <si>
    <t>Otras</t>
  </si>
  <si>
    <t>GENERACIÓN DE BIOGÁS</t>
  </si>
  <si>
    <t>EQUIPOS</t>
  </si>
  <si>
    <t>MEDIA PONDERADA DE MP</t>
  </si>
  <si>
    <t>COEFICIENTE MP</t>
  </si>
  <si>
    <t>NO</t>
  </si>
  <si>
    <t>CANTIDAD (t/año)</t>
  </si>
  <si>
    <t>% AYUDA TIPOLOGÍA</t>
  </si>
  <si>
    <t>TOTAL</t>
  </si>
  <si>
    <t>IMPORTE AYUDA (€)</t>
  </si>
  <si>
    <t>COSTE SOLICITADO (€)</t>
  </si>
  <si>
    <t>COSTE MÁXIMO SUBVENCIONABLE (€)</t>
  </si>
  <si>
    <t>% AYUDA SOBRE COSTE SOLICITADO</t>
  </si>
  <si>
    <t>COSTE SUBVENCIONABLE (€)</t>
  </si>
  <si>
    <t>% AYUDA SOBRE COSTE SUBVENCIONABLE</t>
  </si>
  <si>
    <t>MEDIA PONDERADA T2</t>
  </si>
  <si>
    <t xml:space="preserve"> T2 (UNA O MÁS)</t>
  </si>
  <si>
    <t>CALOR</t>
  </si>
  <si>
    <t>ELECTRICIDAD Y COGENERACIÓN</t>
  </si>
  <si>
    <t>PROGRAMA 1</t>
  </si>
  <si>
    <t>PROGRAMA 2</t>
  </si>
  <si>
    <t>ELECTRICIDAD</t>
  </si>
  <si>
    <t>BIOMETANO</t>
  </si>
  <si>
    <t>ADICIONAL
MEDIANA
EMPRESA</t>
  </si>
  <si>
    <t>ADICIONAL
PEQUEÑA
EMPRESA</t>
  </si>
  <si>
    <t>C1</t>
  </si>
  <si>
    <t>C2</t>
  </si>
  <si>
    <t>C3</t>
  </si>
  <si>
    <t>C4</t>
  </si>
  <si>
    <t>C5</t>
  </si>
  <si>
    <t>C6</t>
  </si>
  <si>
    <t xml:space="preserve"> T1 (UNA O MÁS)</t>
  </si>
  <si>
    <t>T1 (UNA O MÁS) + T3 (UNA O MÁS)</t>
  </si>
  <si>
    <t>COMBINACIONES</t>
  </si>
  <si>
    <t>[NOTA] Importe: porcentaje máximo sobre el coste de T1 elegible</t>
  </si>
  <si>
    <t>COEFICIENTES DE RENDIMIENTO</t>
  </si>
  <si>
    <t>Rendimiento estacional en la generación de calor, RC (kWt/kWt)</t>
  </si>
  <si>
    <t>Rendimiento en la depuración a biometano, RM (kWt/kWt)</t>
  </si>
  <si>
    <t>Reto demográfico y/o transición justa</t>
  </si>
  <si>
    <t>AYUDAS ADICIONALES</t>
  </si>
  <si>
    <t>Tamaño de empresa</t>
  </si>
  <si>
    <t>MEDIANA</t>
  </si>
  <si>
    <t>PEQUEÑA</t>
  </si>
  <si>
    <t>NO APLICA</t>
  </si>
  <si>
    <t>Rendimiento en la generación eléctrica  R (kWt/kWe)</t>
  </si>
  <si>
    <t>Rendimiento en la cogeneración, R (kWt/kWe)</t>
  </si>
  <si>
    <t>PROGRAMA DE INCENTIVOS</t>
  </si>
  <si>
    <t>COMBINACIÓN</t>
  </si>
  <si>
    <t>POTENCIA PRODUCCIÓN BIOGÁS T1 (kWt)</t>
  </si>
  <si>
    <t>POTENCIA ÚTIL T2 (kWt para calor y biometano; kWe para electricidad y cogeneración)</t>
  </si>
  <si>
    <t>Csumax</t>
  </si>
  <si>
    <t>Ceumax</t>
  </si>
  <si>
    <t>Cuf</t>
  </si>
  <si>
    <t>COSTES MÁXIMOS</t>
  </si>
  <si>
    <t>En combinaciones C1, C2, C3 y C4</t>
  </si>
  <si>
    <t>En combinaciones C5 y C6</t>
  </si>
  <si>
    <t>% AYUDA TOTAL (TIPOLOGÍA + RD + TAMAÑO)</t>
  </si>
  <si>
    <t>% AYUDA</t>
  </si>
  <si>
    <t>POTENCIA ELEGIBLE (kWt para biogás, calor y biometano; kWe para electricidad y cogeneración)</t>
  </si>
  <si>
    <t>MÁXIMO UNITARIO (kWt para biogás, calor y biometano; kWe para electricidad y cogeneración)</t>
  </si>
  <si>
    <t>COSTE ELEGIBLE UNITARIO SOLICITADO (kWt para biogás, calor y biometano; kWe para electricidad y cogeneración)</t>
  </si>
  <si>
    <t>COSTE SUBVENCIONABLE UNITARIO SOLICITADO (kWt para biogás, calor y biometano; kWe para electricidad y cogeneración)</t>
  </si>
  <si>
    <t>COSTE ELEGIBLE (€)</t>
  </si>
  <si>
    <t>Biometano empleado en transporte en el ámbito de una obligación y/o usado en transporte no pesado</t>
  </si>
  <si>
    <t>Biometano comercializado con certificados verdes según un acuerdo existente (excepto el usado en obligación)</t>
  </si>
  <si>
    <t>% sobre potencia de producción de biogás</t>
  </si>
  <si>
    <t>Potencia térmica (kWt)</t>
  </si>
  <si>
    <t>BIOGÁS Y BIOMETANO NO ELEGIBLE EN PROGRAMA 1</t>
  </si>
  <si>
    <t>% sobre potencia útil de biometano</t>
  </si>
  <si>
    <t>POTENCIA TÉRMICA ADMISIBLE (kWt)</t>
  </si>
  <si>
    <t>ADICIONAL
RETO
DEMOGRÁFICO
Y/O
TRANSICIÓN
JUSTA</t>
  </si>
  <si>
    <t>TRATAMIENTOS DE DIGERIDOS [NOTA]</t>
  </si>
  <si>
    <t>POTENCIA TÉRMICA AJUSTADA (kWt)</t>
  </si>
  <si>
    <t>% ayudas y costes máximos</t>
  </si>
  <si>
    <t>Datos solicitud</t>
  </si>
  <si>
    <t>Cálculo ayudas</t>
  </si>
  <si>
    <t>INFORMACIÓN SOBRE LAS HOJAS DE ESTE ARCHIVO EXCEL</t>
  </si>
  <si>
    <r>
      <rPr>
        <sz val="11"/>
        <color theme="1"/>
        <rFont val="Calibri"/>
        <family val="2"/>
      </rPr>
      <t xml:space="preserve">• </t>
    </r>
    <r>
      <rPr>
        <sz val="11"/>
        <color theme="1"/>
        <rFont val="Calibri"/>
        <family val="2"/>
        <scheme val="minor"/>
      </rPr>
      <t>Coeficientes de materias primas, establecidos en el apartado A2.III del anexo III de la convocatoria.</t>
    </r>
  </si>
  <si>
    <r>
      <rPr>
        <sz val="11"/>
        <color theme="1"/>
        <rFont val="Calibri"/>
        <family val="2"/>
      </rPr>
      <t xml:space="preserve">• </t>
    </r>
    <r>
      <rPr>
        <sz val="11"/>
        <color theme="1"/>
        <rFont val="Calibri"/>
        <family val="2"/>
        <scheme val="minor"/>
      </rPr>
      <t>Porcentajes de ayuda para las distintas instalaciones consideradas en las tipologías T1, T2 y T3, establecidos en los apartados A2.II y A2.IV del anexo III de la convocatoria.</t>
    </r>
  </si>
  <si>
    <r>
      <rPr>
        <sz val="11"/>
        <color theme="1"/>
        <rFont val="Calibri"/>
        <family val="2"/>
      </rPr>
      <t xml:space="preserve">• </t>
    </r>
    <r>
      <rPr>
        <sz val="11"/>
        <color theme="1"/>
        <rFont val="Calibri"/>
        <family val="2"/>
        <scheme val="minor"/>
      </rPr>
      <t>Porcentajes de ayudas adicionales por reto demográfico y/o transición justa y por tamaño de empresa, establecidos en el apartado A2.V del anexo III de la convocatoria.</t>
    </r>
  </si>
  <si>
    <r>
      <rPr>
        <sz val="11"/>
        <color theme="1"/>
        <rFont val="Calibri"/>
        <family val="2"/>
      </rPr>
      <t xml:space="preserve">• </t>
    </r>
    <r>
      <rPr>
        <sz val="11"/>
        <color theme="1"/>
        <rFont val="Calibri"/>
        <family val="2"/>
        <scheme val="minor"/>
      </rPr>
      <t>Combinaciones de tipologías, establecidas en el apartado AI.2 del anexo I de la convocatoria.</t>
    </r>
  </si>
  <si>
    <r>
      <t xml:space="preserve">En esta hoja se encuentran los siguientes </t>
    </r>
    <r>
      <rPr>
        <b/>
        <u/>
        <sz val="11"/>
        <color theme="1"/>
        <rFont val="Calibri"/>
        <family val="2"/>
        <scheme val="minor"/>
      </rPr>
      <t>valores establecidos en la convocatoria</t>
    </r>
    <r>
      <rPr>
        <sz val="11"/>
        <color theme="1"/>
        <rFont val="Calibri"/>
        <family val="2"/>
        <scheme val="minor"/>
      </rPr>
      <t>:</t>
    </r>
  </si>
  <si>
    <r>
      <t xml:space="preserve">En esta hoja </t>
    </r>
    <r>
      <rPr>
        <b/>
        <u/>
        <sz val="11"/>
        <color theme="1"/>
        <rFont val="Calibri"/>
        <family val="2"/>
        <scheme val="minor"/>
      </rPr>
      <t>se introducen (en las celdas con fondo blanco) los siguientes datos del proyecto</t>
    </r>
    <r>
      <rPr>
        <sz val="11"/>
        <color theme="1"/>
        <rFont val="Calibri"/>
        <family val="2"/>
        <scheme val="minor"/>
      </rPr>
      <t>:</t>
    </r>
  </si>
  <si>
    <r>
      <t xml:space="preserve">En esta hoja </t>
    </r>
    <r>
      <rPr>
        <b/>
        <u/>
        <sz val="11"/>
        <color theme="1"/>
        <rFont val="Calibri"/>
        <family val="2"/>
        <scheme val="minor"/>
      </rPr>
      <t>se calculan (en las celdas con fondo azul) los siguientes valores</t>
    </r>
    <r>
      <rPr>
        <sz val="11"/>
        <color theme="1"/>
        <rFont val="Calibri"/>
        <family val="2"/>
        <scheme val="minor"/>
      </rPr>
      <t>:</t>
    </r>
  </si>
  <si>
    <r>
      <t xml:space="preserve">En esta hoja </t>
    </r>
    <r>
      <rPr>
        <b/>
        <u/>
        <sz val="11"/>
        <color theme="1"/>
        <rFont val="Calibri"/>
        <family val="2"/>
        <scheme val="minor"/>
      </rPr>
      <t>se calculan los siguientes valores</t>
    </r>
    <r>
      <rPr>
        <sz val="11"/>
        <color theme="1"/>
        <rFont val="Calibri"/>
        <family val="2"/>
        <scheme val="minor"/>
      </rPr>
      <t>:</t>
    </r>
  </si>
  <si>
    <r>
      <rPr>
        <sz val="11"/>
        <color theme="1"/>
        <rFont val="Calibri"/>
        <family val="2"/>
      </rPr>
      <t xml:space="preserve">• </t>
    </r>
    <r>
      <rPr>
        <sz val="11"/>
        <color theme="1"/>
        <rFont val="Calibri"/>
        <family val="2"/>
        <scheme val="minor"/>
      </rPr>
      <t>Programa de incentivos.</t>
    </r>
  </si>
  <si>
    <r>
      <rPr>
        <sz val="11"/>
        <color theme="1"/>
        <rFont val="Calibri"/>
        <family val="2"/>
      </rPr>
      <t xml:space="preserve">• </t>
    </r>
    <r>
      <rPr>
        <sz val="11"/>
        <color theme="1"/>
        <rFont val="Calibri"/>
        <family val="2"/>
        <scheme val="minor"/>
      </rPr>
      <t>Combinación de tipologías.</t>
    </r>
  </si>
  <si>
    <t>• Cantidades de materias primas utilizadas, por tipo.</t>
  </si>
  <si>
    <t>• Potencia de producción de biogás de la instalación de la tipología T1.</t>
  </si>
  <si>
    <t>• Potencia útil de las instalaciones de la tipología T2.</t>
  </si>
  <si>
    <t>• Costes solicitados.</t>
  </si>
  <si>
    <t>• Porcentajes de biometano utilizados para obtención de certificados verdes según un acuerdo existente o para uso en transporte en el ámbito de una obligación y/o en transporte no pesado.</t>
  </si>
  <si>
    <t>• Coeficientes de rendimiento de las instalaciones de la tipología T2.</t>
  </si>
  <si>
    <t>• Cumplimiento del requisito para la ayuda adicional por reto demográfico y/o transición justa.</t>
  </si>
  <si>
    <t>• Cumplimiento del requisito para la ayuda adicional por tamaño de empresa.</t>
  </si>
  <si>
    <t>• Potencia térmica admisible, resultante de descontar la potencia de biogás y biometano correspondiente a biometano utilizado para obtención de certificados verdes según un acuerdo existente o para uso en transporte en el ámbito de una obligación y/o en transporte no pesado, según se establece en la NOTA (2) del punto e) del apartado AII.A1 del anexo II de la convocatoria.</t>
  </si>
  <si>
    <t>• Potencia térmica ajustada, resultante de aplicar las restricciones establecidas en el apartado AI.2 del anexo I de la convocatoria.</t>
  </si>
  <si>
    <t>• Potencia elegible, resultante de aplicar los rendimientos de las instalaciones de la tipología T2, de acuerdo con lo establecido en la NOTA (2) del punto e) del apartado AII.A1 del anexo II de la convocatoria.</t>
  </si>
  <si>
    <t>• Coste elegible, resultante de considerar la potencia elegible.</t>
  </si>
  <si>
    <t>• Coste elegible unitario solicitado, resultante del cociente entre el coste elegible y la potencia elegible.</t>
  </si>
  <si>
    <t>• Coste subvencionable unitario solicitado, resultante de descontar el coste unitario de la instalación equivalente de referencia, de acuerdo con lo establecido en el apartado A2.I del anexo III de la convocatoria.</t>
  </si>
  <si>
    <t>• Coste máximo subvencionable, resultante de considerar la potencia elegible y el coste máximo unitario subvencionable establecido en el apartado A2.I del anexo III de la convocatoria.</t>
  </si>
  <si>
    <t>• Coste subvencionable, resultante de considerar el mínimo entre el coste máximo subencionable y el coste subvencionable del proyecto.</t>
  </si>
  <si>
    <t>• Porcentaje de la ayuda sobre coste subvencionable y sobre coste solicitado.</t>
  </si>
  <si>
    <t>• Coeficientes de materias primas aplicables al proyecto, de acuerdo con lo establecido en el apartado A2.III del anexo III de la convocatoria.</t>
  </si>
  <si>
    <t>• Porcentajes de ayudas aplicables para cada tipología, de acuerdo con lo establecido para las distintas instalaciones consideradas en las tipologías T1, T2 y T3 en los apartados A2.II y A2.IV del anexo III de la convocatoria.</t>
  </si>
  <si>
    <t>• Porcentajes de ayudas totales, incluyendo ayudas adicionales, de acuerdo con lo establecido en los apartados A2.VII, A2.VIII y A2.IX del anexo III de la convocatoria.</t>
  </si>
  <si>
    <t>• Importe de la ayuda, de acuerdo con lo establecido en los apartados A2.VII, A2.VIII, A2.IX y A2.X del anexo III de la convocatoria.</t>
  </si>
  <si>
    <r>
      <rPr>
        <sz val="11"/>
        <color theme="1"/>
        <rFont val="Calibri"/>
        <family val="2"/>
      </rPr>
      <t xml:space="preserve">• </t>
    </r>
    <r>
      <rPr>
        <sz val="11"/>
        <color theme="1"/>
        <rFont val="Calibri"/>
        <family val="2"/>
        <scheme val="minor"/>
      </rPr>
      <t>Costes unitarios de la instalación de referencia para cada tipología, costes elegibles unitarios máximos y costes subvencionables unitarios máximos, establecidos en el apartado A2.I del anexo III de la convocatoria.</t>
    </r>
  </si>
  <si>
    <t>OBJETO DE ESTE ARCHIVO EXCEL</t>
  </si>
  <si>
    <t>El objeto de este archivo Excel es proporcionar una herramienta que permita facilitar el cálculo de la ayuda establecida en la primera convocatoria del programa de incentivos a proyectos singulares de instalaciones de biogás, en el marco del Plan de Recuperación, Transformación y Resiliencia, formalizada por la Resolución de 27 de julio de 2022 del Consejo de Administración de E.P.E. Instituto para la Diversificación y Ahorro de la Energía (IDAE), M.P.</t>
  </si>
  <si>
    <r>
      <rPr>
        <b/>
        <u/>
        <sz val="11"/>
        <color theme="1"/>
        <rFont val="Calibri"/>
        <family val="2"/>
        <scheme val="minor"/>
      </rPr>
      <t>La ayuda debe calcularse de acuerdo con las disposiciones de dicha Resolución</t>
    </r>
    <r>
      <rPr>
        <sz val="11"/>
        <color theme="1"/>
        <rFont val="Calibri"/>
        <family val="2"/>
        <scheme val="minor"/>
      </rPr>
      <t xml:space="preserve">. En este archivo Excel se han incluido fórmulas destinadas a realizar los cálculos recogidos en dichas disposiciones. No obstante, </t>
    </r>
    <r>
      <rPr>
        <b/>
        <u/>
        <sz val="11"/>
        <color theme="1"/>
        <rFont val="Calibri"/>
        <family val="2"/>
        <scheme val="minor"/>
      </rPr>
      <t>en caso de discrepancia entre las fórmulas contenidas en este archivo Excel y las disposiciones de la Resolución, deben aplicarse estas últimas</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</si>
</sst>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theme="1"/>
      <name val="Symbol"/>
      <family val="1"/>
      <charset val="2"/>
    </font>
    <font>
      <sz val="11"/>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11"/>
      <color theme="1"/>
      <name val="Calibri"/>
      <family val="2"/>
    </font>
    <font>
      <b/>
      <u/>
      <sz val="11"/>
      <color theme="1"/>
      <name val="Calibri"/>
      <family val="2"/>
      <scheme val="minor"/>
    </font>
    <font>
      <b/>
      <u/>
      <sz val="16"/>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0" tint="-0.24994659260841701"/>
        <bgColor indexed="64"/>
      </patternFill>
    </fill>
    <fill>
      <patternFill patternType="solid">
        <fgColor theme="4" tint="0.79998168889431442"/>
        <bgColor indexed="64"/>
      </patternFill>
    </fill>
  </fills>
  <borders count="42">
    <border>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diagonal/>
    </border>
    <border>
      <left/>
      <right style="medium">
        <color auto="1"/>
      </right>
      <top/>
      <bottom/>
      <diagonal/>
    </border>
    <border>
      <left/>
      <right/>
      <top/>
      <bottom style="medium">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44">
    <xf numFmtId="0" fontId="0" fillId="0" borderId="0" xfId="0"/>
    <xf numFmtId="0" fontId="0" fillId="0" borderId="0" xfId="0" applyAlignment="1">
      <alignment horizontal="center" vertical="center" wrapText="1"/>
    </xf>
    <xf numFmtId="0" fontId="0" fillId="0" borderId="0" xfId="0" applyAlignment="1">
      <alignment horizontal="center"/>
    </xf>
    <xf numFmtId="0" fontId="2" fillId="0" borderId="0" xfId="0" applyFont="1" applyAlignment="1">
      <alignment horizontal="left" vertical="center"/>
    </xf>
    <xf numFmtId="0" fontId="3" fillId="0" borderId="0" xfId="0" applyFont="1" applyAlignment="1">
      <alignment horizontal="left" vertical="center" wrapText="1"/>
    </xf>
    <xf numFmtId="3" fontId="0" fillId="0" borderId="0" xfId="0" applyNumberFormat="1"/>
    <xf numFmtId="10" fontId="0" fillId="0" borderId="0" xfId="2" applyNumberFormat="1" applyFont="1"/>
    <xf numFmtId="0" fontId="0" fillId="0" borderId="0" xfId="0"/>
    <xf numFmtId="164" fontId="0" fillId="0" borderId="0" xfId="1" applyNumberFormat="1" applyFont="1"/>
    <xf numFmtId="0" fontId="0" fillId="0" borderId="11" xfId="0" applyBorder="1" applyAlignment="1">
      <alignment horizontal="center"/>
    </xf>
    <xf numFmtId="9" fontId="0" fillId="2" borderId="1" xfId="0" applyNumberFormat="1" applyFill="1" applyBorder="1" applyAlignment="1">
      <alignment horizontal="center" vertical="center"/>
    </xf>
    <xf numFmtId="0" fontId="0" fillId="0" borderId="0" xfId="0" applyBorder="1" applyAlignment="1">
      <alignment horizontal="center"/>
    </xf>
    <xf numFmtId="0" fontId="0" fillId="0" borderId="16" xfId="0" applyBorder="1" applyAlignment="1">
      <alignment horizontal="center" vertical="center"/>
    </xf>
    <xf numFmtId="0" fontId="0" fillId="0" borderId="0" xfId="0" applyFont="1"/>
    <xf numFmtId="0" fontId="5" fillId="0" borderId="22" xfId="0" applyFont="1" applyBorder="1" applyAlignment="1">
      <alignment horizontal="center"/>
    </xf>
    <xf numFmtId="0" fontId="5" fillId="0" borderId="4" xfId="0" applyFont="1" applyBorder="1" applyAlignment="1">
      <alignment horizontal="center" vertical="center" wrapText="1"/>
    </xf>
    <xf numFmtId="0" fontId="5" fillId="0" borderId="4" xfId="0" applyFont="1" applyBorder="1" applyAlignment="1">
      <alignment horizontal="center"/>
    </xf>
    <xf numFmtId="0" fontId="0" fillId="0" borderId="21" xfId="0" applyBorder="1"/>
    <xf numFmtId="0" fontId="0" fillId="0" borderId="27" xfId="0" applyBorder="1"/>
    <xf numFmtId="0" fontId="0" fillId="0" borderId="3" xfId="0" applyBorder="1"/>
    <xf numFmtId="0" fontId="0" fillId="0" borderId="28" xfId="0" applyBorder="1"/>
    <xf numFmtId="0" fontId="0" fillId="0" borderId="21" xfId="0" applyBorder="1" applyAlignment="1">
      <alignment vertical="center"/>
    </xf>
    <xf numFmtId="0" fontId="0" fillId="0" borderId="4" xfId="0"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5" fillId="0" borderId="4" xfId="0" applyFont="1" applyFill="1" applyBorder="1" applyAlignment="1">
      <alignment horizontal="center" vertical="center" wrapText="1"/>
    </xf>
    <xf numFmtId="0" fontId="0" fillId="2" borderId="17" xfId="0" applyFill="1" applyBorder="1" applyAlignment="1"/>
    <xf numFmtId="0" fontId="0" fillId="2" borderId="19" xfId="0" applyFill="1" applyBorder="1" applyAlignment="1">
      <alignment vertical="center"/>
    </xf>
    <xf numFmtId="0" fontId="5" fillId="0" borderId="0" xfId="0" applyFont="1" applyBorder="1" applyAlignment="1">
      <alignment horizontal="left" vertical="center" wrapText="1"/>
    </xf>
    <xf numFmtId="0" fontId="5" fillId="0" borderId="4" xfId="0" applyFont="1" applyBorder="1" applyAlignment="1">
      <alignment horizontal="center" vertical="center"/>
    </xf>
    <xf numFmtId="0" fontId="0" fillId="0" borderId="0" xfId="0" applyBorder="1"/>
    <xf numFmtId="0" fontId="5" fillId="0" borderId="0" xfId="0" applyFont="1" applyBorder="1" applyAlignment="1">
      <alignment horizontal="center"/>
    </xf>
    <xf numFmtId="0" fontId="0" fillId="0" borderId="22" xfId="0" applyFont="1" applyBorder="1" applyAlignment="1">
      <alignment horizontal="left" vertical="center" wrapText="1"/>
    </xf>
    <xf numFmtId="0" fontId="0" fillId="0" borderId="11" xfId="0" applyFont="1" applyBorder="1" applyAlignment="1">
      <alignment horizontal="left" vertical="center" wrapText="1"/>
    </xf>
    <xf numFmtId="0" fontId="0" fillId="0" borderId="1" xfId="0" applyFont="1" applyBorder="1" applyAlignment="1">
      <alignment horizontal="left" vertical="center" wrapText="1"/>
    </xf>
    <xf numFmtId="0" fontId="0" fillId="0" borderId="15" xfId="0" applyFont="1" applyBorder="1" applyAlignment="1">
      <alignment horizontal="left" vertical="center" wrapText="1"/>
    </xf>
    <xf numFmtId="0" fontId="0" fillId="0" borderId="4" xfId="0" applyFont="1" applyBorder="1" applyAlignment="1">
      <alignment horizontal="left" vertical="center" wrapText="1"/>
    </xf>
    <xf numFmtId="0" fontId="0" fillId="3" borderId="4" xfId="0" applyFill="1" applyBorder="1" applyAlignment="1">
      <alignment horizontal="center" vertical="center"/>
    </xf>
    <xf numFmtId="9" fontId="0" fillId="0" borderId="4" xfId="0" applyNumberFormat="1" applyBorder="1" applyAlignment="1">
      <alignment horizontal="center" vertical="center" wrapText="1"/>
    </xf>
    <xf numFmtId="10" fontId="0" fillId="0" borderId="15" xfId="0" applyNumberFormat="1" applyBorder="1" applyAlignment="1">
      <alignment horizontal="center"/>
    </xf>
    <xf numFmtId="10" fontId="0" fillId="0" borderId="4" xfId="0" applyNumberFormat="1" applyBorder="1" applyAlignment="1">
      <alignment horizontal="center"/>
    </xf>
    <xf numFmtId="10" fontId="0" fillId="2" borderId="4" xfId="0" applyNumberFormat="1" applyFill="1" applyBorder="1" applyAlignment="1">
      <alignment horizontal="center" vertical="center"/>
    </xf>
    <xf numFmtId="0" fontId="5" fillId="0" borderId="0" xfId="0" applyFont="1" applyBorder="1" applyAlignment="1">
      <alignment horizontal="center" vertical="center"/>
    </xf>
    <xf numFmtId="0" fontId="5" fillId="0" borderId="4" xfId="0" applyFont="1" applyBorder="1"/>
    <xf numFmtId="9" fontId="0" fillId="0" borderId="0" xfId="0" applyNumberFormat="1" applyBorder="1" applyAlignment="1">
      <alignment horizontal="center"/>
    </xf>
    <xf numFmtId="10" fontId="0" fillId="0" borderId="11" xfId="0" applyNumberFormat="1" applyBorder="1" applyAlignment="1">
      <alignment horizontal="center"/>
    </xf>
    <xf numFmtId="10" fontId="0" fillId="0" borderId="1" xfId="0" applyNumberFormat="1" applyBorder="1" applyAlignment="1">
      <alignment horizontal="center"/>
    </xf>
    <xf numFmtId="1" fontId="0" fillId="0" borderId="0" xfId="0" applyNumberFormat="1"/>
    <xf numFmtId="0" fontId="0" fillId="0" borderId="0" xfId="0" applyAlignment="1"/>
    <xf numFmtId="0" fontId="0" fillId="0" borderId="0" xfId="0" applyBorder="1" applyAlignment="1"/>
    <xf numFmtId="0" fontId="0" fillId="0" borderId="5" xfId="0" applyBorder="1" applyAlignment="1">
      <alignment horizontal="center"/>
    </xf>
    <xf numFmtId="0" fontId="0" fillId="0" borderId="25" xfId="0" applyBorder="1" applyAlignment="1">
      <alignment horizontal="center"/>
    </xf>
    <xf numFmtId="0" fontId="0" fillId="0" borderId="4" xfId="0" applyBorder="1" applyAlignment="1">
      <alignment horizontal="center" vertical="center"/>
    </xf>
    <xf numFmtId="0" fontId="5" fillId="0" borderId="4" xfId="0" applyFont="1" applyBorder="1" applyAlignment="1">
      <alignment horizontal="center" vertical="center" wrapText="1"/>
    </xf>
    <xf numFmtId="0" fontId="0" fillId="0" borderId="1" xfId="0" applyFill="1" applyBorder="1" applyAlignment="1">
      <alignment horizontal="center"/>
    </xf>
    <xf numFmtId="0" fontId="0" fillId="0" borderId="15" xfId="0" applyFill="1" applyBorder="1" applyAlignment="1">
      <alignment horizontal="center"/>
    </xf>
    <xf numFmtId="9" fontId="0" fillId="2" borderId="15"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36" xfId="0" applyFill="1" applyBorder="1" applyAlignment="1">
      <alignment vertical="center"/>
    </xf>
    <xf numFmtId="0" fontId="0" fillId="0" borderId="38" xfId="0" applyBorder="1" applyAlignment="1"/>
    <xf numFmtId="0" fontId="0" fillId="0" borderId="15" xfId="0" applyBorder="1"/>
    <xf numFmtId="10" fontId="0" fillId="0" borderId="4" xfId="0" applyNumberFormat="1" applyFill="1" applyBorder="1" applyAlignment="1">
      <alignment horizontal="center"/>
    </xf>
    <xf numFmtId="10" fontId="0" fillId="0" borderId="11" xfId="0" applyNumberFormat="1" applyFill="1" applyBorder="1" applyAlignment="1">
      <alignment horizontal="center"/>
    </xf>
    <xf numFmtId="10" fontId="0" fillId="0" borderId="1" xfId="0" applyNumberFormat="1" applyFill="1" applyBorder="1" applyAlignment="1">
      <alignment horizontal="center"/>
    </xf>
    <xf numFmtId="10" fontId="0" fillId="0" borderId="15" xfId="0" applyNumberFormat="1" applyFill="1" applyBorder="1" applyAlignment="1">
      <alignment horizontal="center"/>
    </xf>
    <xf numFmtId="10" fontId="0" fillId="0" borderId="4" xfId="0" applyNumberFormat="1" applyFill="1" applyBorder="1" applyAlignment="1">
      <alignment horizontal="center" vertical="center"/>
    </xf>
    <xf numFmtId="4" fontId="0" fillId="0" borderId="4" xfId="0" applyNumberFormat="1" applyFill="1" applyBorder="1"/>
    <xf numFmtId="4" fontId="0" fillId="0" borderId="11" xfId="0" applyNumberFormat="1" applyFill="1" applyBorder="1"/>
    <xf numFmtId="4" fontId="0" fillId="0" borderId="1" xfId="0" applyNumberFormat="1" applyFill="1" applyBorder="1"/>
    <xf numFmtId="4" fontId="0" fillId="0" borderId="15" xfId="0" applyNumberFormat="1" applyFill="1" applyBorder="1"/>
    <xf numFmtId="9" fontId="0" fillId="0" borderId="11" xfId="0" applyNumberFormat="1" applyFill="1" applyBorder="1" applyAlignment="1">
      <alignment horizontal="center"/>
    </xf>
    <xf numFmtId="9" fontId="0" fillId="0" borderId="1" xfId="0" applyNumberFormat="1" applyFill="1" applyBorder="1" applyAlignment="1">
      <alignment horizontal="center"/>
    </xf>
    <xf numFmtId="9" fontId="0" fillId="0" borderId="15" xfId="0" applyNumberFormat="1" applyFill="1" applyBorder="1" applyAlignment="1">
      <alignment horizontal="center"/>
    </xf>
    <xf numFmtId="9" fontId="0" fillId="0" borderId="1" xfId="0" applyNumberFormat="1" applyFill="1" applyBorder="1" applyAlignment="1">
      <alignment horizontal="center" vertical="center"/>
    </xf>
    <xf numFmtId="0" fontId="0" fillId="0" borderId="0" xfId="0" applyAlignment="1">
      <alignment wrapText="1"/>
    </xf>
    <xf numFmtId="0" fontId="0" fillId="5" borderId="34" xfId="0" applyFill="1" applyBorder="1" applyAlignment="1">
      <alignment wrapText="1"/>
    </xf>
    <xf numFmtId="0" fontId="0" fillId="5" borderId="26" xfId="0" applyFill="1" applyBorder="1" applyAlignment="1">
      <alignment wrapText="1"/>
    </xf>
    <xf numFmtId="0" fontId="0" fillId="5" borderId="30" xfId="0" applyFill="1" applyBorder="1" applyAlignment="1">
      <alignment wrapText="1"/>
    </xf>
    <xf numFmtId="0" fontId="0" fillId="5" borderId="39" xfId="0" applyFill="1" applyBorder="1" applyAlignment="1">
      <alignment wrapText="1"/>
    </xf>
    <xf numFmtId="0" fontId="0" fillId="5" borderId="40" xfId="0" applyFill="1" applyBorder="1" applyAlignment="1">
      <alignment wrapText="1"/>
    </xf>
    <xf numFmtId="0" fontId="0" fillId="5" borderId="0" xfId="0" applyFill="1" applyBorder="1" applyAlignment="1">
      <alignment wrapText="1"/>
    </xf>
    <xf numFmtId="0" fontId="0" fillId="5" borderId="32" xfId="0" applyFill="1" applyBorder="1" applyAlignment="1">
      <alignment wrapText="1"/>
    </xf>
    <xf numFmtId="0" fontId="0" fillId="5" borderId="41" xfId="0" applyFill="1" applyBorder="1" applyAlignment="1">
      <alignment wrapText="1"/>
    </xf>
    <xf numFmtId="0" fontId="0" fillId="5" borderId="31" xfId="0" applyFill="1" applyBorder="1" applyAlignment="1">
      <alignment wrapText="1"/>
    </xf>
    <xf numFmtId="0" fontId="0" fillId="6" borderId="34" xfId="0" applyFill="1" applyBorder="1" applyAlignment="1">
      <alignment wrapText="1"/>
    </xf>
    <xf numFmtId="0" fontId="0" fillId="6" borderId="26" xfId="0" applyFill="1" applyBorder="1" applyAlignment="1">
      <alignment wrapText="1"/>
    </xf>
    <xf numFmtId="0" fontId="0" fillId="6" borderId="30" xfId="0" applyFill="1" applyBorder="1" applyAlignment="1">
      <alignment wrapText="1"/>
    </xf>
    <xf numFmtId="0" fontId="0" fillId="6" borderId="39" xfId="0" applyFill="1" applyBorder="1" applyAlignment="1">
      <alignment wrapText="1"/>
    </xf>
    <xf numFmtId="0" fontId="0" fillId="6" borderId="40" xfId="0" applyFill="1" applyBorder="1" applyAlignment="1">
      <alignment wrapText="1"/>
    </xf>
    <xf numFmtId="0" fontId="0" fillId="6" borderId="0" xfId="0" applyFill="1" applyBorder="1" applyAlignment="1">
      <alignment wrapText="1"/>
    </xf>
    <xf numFmtId="0" fontId="0" fillId="6" borderId="32" xfId="0" applyFill="1" applyBorder="1" applyAlignment="1">
      <alignment wrapText="1"/>
    </xf>
    <xf numFmtId="0" fontId="0" fillId="6" borderId="41" xfId="0" applyFill="1" applyBorder="1" applyAlignment="1">
      <alignment wrapText="1"/>
    </xf>
    <xf numFmtId="0" fontId="0" fillId="6" borderId="31" xfId="0" applyFill="1" applyBorder="1" applyAlignment="1">
      <alignment wrapText="1"/>
    </xf>
    <xf numFmtId="0" fontId="11" fillId="6" borderId="0" xfId="3" applyFont="1" applyFill="1" applyBorder="1" applyAlignment="1">
      <alignment wrapText="1"/>
    </xf>
    <xf numFmtId="0" fontId="11" fillId="5" borderId="0" xfId="3" applyFont="1" applyFill="1" applyBorder="1" applyAlignment="1">
      <alignment wrapText="1"/>
    </xf>
    <xf numFmtId="0" fontId="0" fillId="7" borderId="34" xfId="0" applyFill="1" applyBorder="1" applyAlignment="1">
      <alignment wrapText="1"/>
    </xf>
    <xf numFmtId="0" fontId="0" fillId="7" borderId="26" xfId="0" applyFill="1" applyBorder="1" applyAlignment="1">
      <alignment wrapText="1"/>
    </xf>
    <xf numFmtId="0" fontId="0" fillId="7" borderId="30" xfId="0" applyFill="1" applyBorder="1" applyAlignment="1">
      <alignment wrapText="1"/>
    </xf>
    <xf numFmtId="0" fontId="0" fillId="7" borderId="39" xfId="0" applyFill="1" applyBorder="1" applyAlignment="1">
      <alignment wrapText="1"/>
    </xf>
    <xf numFmtId="0" fontId="11" fillId="7" borderId="0" xfId="3" applyFont="1" applyFill="1" applyBorder="1" applyAlignment="1">
      <alignment wrapText="1"/>
    </xf>
    <xf numFmtId="0" fontId="0" fillId="7" borderId="40" xfId="0" applyFill="1" applyBorder="1" applyAlignment="1">
      <alignment wrapText="1"/>
    </xf>
    <xf numFmtId="0" fontId="0" fillId="7" borderId="0" xfId="0" applyFill="1" applyBorder="1" applyAlignment="1">
      <alignment wrapText="1"/>
    </xf>
    <xf numFmtId="0" fontId="0" fillId="7" borderId="32" xfId="0" applyFill="1" applyBorder="1"/>
    <xf numFmtId="0" fontId="0" fillId="7" borderId="41" xfId="0" applyFill="1" applyBorder="1"/>
    <xf numFmtId="0" fontId="0" fillId="7" borderId="31" xfId="0" applyFill="1" applyBorder="1"/>
    <xf numFmtId="0" fontId="0" fillId="8" borderId="23" xfId="0" applyFill="1" applyBorder="1" applyAlignment="1">
      <alignment wrapText="1"/>
    </xf>
    <xf numFmtId="0" fontId="5" fillId="8" borderId="24" xfId="0" applyFont="1" applyFill="1" applyBorder="1" applyAlignment="1">
      <alignment horizontal="center" vertical="center" wrapText="1"/>
    </xf>
    <xf numFmtId="0" fontId="0" fillId="8" borderId="25" xfId="0" applyFill="1" applyBorder="1" applyAlignment="1">
      <alignment wrapText="1"/>
    </xf>
    <xf numFmtId="4" fontId="0" fillId="0" borderId="4" xfId="0" applyNumberFormat="1" applyFill="1" applyBorder="1" applyAlignment="1">
      <alignment horizontal="right"/>
    </xf>
    <xf numFmtId="4" fontId="0" fillId="0" borderId="11" xfId="0" applyNumberFormat="1" applyFill="1" applyBorder="1" applyAlignment="1">
      <alignment horizontal="right"/>
    </xf>
    <xf numFmtId="4" fontId="0" fillId="0" borderId="1" xfId="0" applyNumberFormat="1" applyFill="1" applyBorder="1" applyAlignment="1">
      <alignment horizontal="right"/>
    </xf>
    <xf numFmtId="4" fontId="0" fillId="0" borderId="15" xfId="0" applyNumberFormat="1" applyFill="1" applyBorder="1" applyAlignment="1">
      <alignment horizontal="right"/>
    </xf>
    <xf numFmtId="4" fontId="4" fillId="0" borderId="4" xfId="0" applyNumberFormat="1" applyFont="1" applyFill="1" applyBorder="1" applyAlignment="1">
      <alignment horizontal="right" vertical="center"/>
    </xf>
    <xf numFmtId="0" fontId="0" fillId="9" borderId="0" xfId="0" applyFill="1" applyBorder="1" applyAlignment="1">
      <alignment wrapText="1"/>
    </xf>
    <xf numFmtId="0" fontId="0" fillId="9" borderId="0" xfId="0" applyFill="1" applyBorder="1"/>
    <xf numFmtId="0" fontId="0" fillId="9" borderId="34" xfId="0" applyFill="1" applyBorder="1"/>
    <xf numFmtId="0" fontId="0" fillId="9" borderId="26" xfId="0" applyFill="1" applyBorder="1"/>
    <xf numFmtId="0" fontId="0" fillId="9" borderId="30" xfId="0" applyFill="1" applyBorder="1"/>
    <xf numFmtId="0" fontId="0" fillId="9" borderId="39" xfId="0" applyFill="1" applyBorder="1"/>
    <xf numFmtId="0" fontId="0" fillId="9" borderId="40" xfId="0" applyFill="1" applyBorder="1"/>
    <xf numFmtId="0" fontId="0" fillId="9" borderId="32" xfId="0" applyFill="1" applyBorder="1"/>
    <xf numFmtId="0" fontId="0" fillId="9" borderId="41" xfId="0" applyFill="1" applyBorder="1"/>
    <xf numFmtId="0" fontId="0" fillId="9" borderId="31" xfId="0" applyFill="1" applyBorder="1"/>
    <xf numFmtId="0" fontId="5" fillId="0" borderId="4" xfId="0" applyFont="1" applyBorder="1" applyAlignment="1" applyProtection="1">
      <alignment horizontal="center" vertical="center"/>
      <protection locked="0"/>
    </xf>
    <xf numFmtId="3" fontId="0" fillId="2" borderId="1" xfId="0" applyNumberFormat="1" applyFill="1" applyBorder="1" applyAlignment="1" applyProtection="1">
      <protection locked="0"/>
    </xf>
    <xf numFmtId="3" fontId="0" fillId="2" borderId="15" xfId="0" applyNumberFormat="1" applyFill="1" applyBorder="1" applyAlignment="1" applyProtection="1">
      <protection locked="0"/>
    </xf>
    <xf numFmtId="3" fontId="0" fillId="0" borderId="0" xfId="0" applyNumberFormat="1" applyProtection="1">
      <protection locked="0"/>
    </xf>
    <xf numFmtId="3" fontId="0" fillId="0" borderId="11" xfId="0" applyNumberFormat="1" applyFill="1" applyBorder="1" applyAlignment="1" applyProtection="1">
      <alignment horizontal="right"/>
      <protection locked="0"/>
    </xf>
    <xf numFmtId="3" fontId="0" fillId="0" borderId="1" xfId="0" applyNumberFormat="1" applyFill="1" applyBorder="1" applyAlignment="1" applyProtection="1">
      <alignment horizontal="right" vertical="center"/>
      <protection locked="0"/>
    </xf>
    <xf numFmtId="3" fontId="0" fillId="0" borderId="15" xfId="0" applyNumberFormat="1" applyFill="1" applyBorder="1" applyAlignment="1" applyProtection="1">
      <alignment horizontal="right"/>
      <protection locked="0"/>
    </xf>
    <xf numFmtId="3" fontId="0" fillId="0" borderId="4" xfId="0" applyNumberFormat="1" applyBorder="1" applyProtection="1">
      <protection locked="0"/>
    </xf>
    <xf numFmtId="3" fontId="0" fillId="0" borderId="11" xfId="0" applyNumberFormat="1" applyBorder="1" applyProtection="1">
      <protection locked="0"/>
    </xf>
    <xf numFmtId="3" fontId="0" fillId="0" borderId="1" xfId="0" applyNumberFormat="1" applyBorder="1" applyProtection="1">
      <protection locked="0"/>
    </xf>
    <xf numFmtId="10" fontId="0" fillId="0" borderId="11" xfId="0" applyNumberFormat="1" applyBorder="1" applyProtection="1">
      <protection locked="0"/>
    </xf>
    <xf numFmtId="10" fontId="0" fillId="0" borderId="15" xfId="0" applyNumberFormat="1" applyBorder="1" applyAlignment="1" applyProtection="1">
      <alignment vertical="center"/>
      <protection locked="0"/>
    </xf>
    <xf numFmtId="0" fontId="0" fillId="0" borderId="11" xfId="0" applyFill="1" applyBorder="1" applyProtection="1">
      <protection locked="0"/>
    </xf>
    <xf numFmtId="0" fontId="0" fillId="0" borderId="33" xfId="0" applyFill="1" applyBorder="1" applyProtection="1">
      <protection locked="0"/>
    </xf>
    <xf numFmtId="0" fontId="0" fillId="0" borderId="1" xfId="0" applyFill="1" applyBorder="1" applyProtection="1">
      <protection locked="0"/>
    </xf>
    <xf numFmtId="0" fontId="0" fillId="0" borderId="15" xfId="0" applyFill="1" applyBorder="1" applyProtection="1">
      <protection locked="0"/>
    </xf>
    <xf numFmtId="0" fontId="5" fillId="0" borderId="1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0" fillId="0" borderId="0" xfId="0" applyFont="1" applyAlignment="1">
      <alignment horizontal="left" vertical="center"/>
    </xf>
    <xf numFmtId="0" fontId="0" fillId="0" borderId="0" xfId="0" applyAlignment="1"/>
    <xf numFmtId="9" fontId="0" fillId="0" borderId="6" xfId="0" applyNumberFormat="1" applyBorder="1" applyAlignment="1">
      <alignment horizontal="center" vertical="center"/>
    </xf>
    <xf numFmtId="0" fontId="0" fillId="0" borderId="8" xfId="0" applyBorder="1" applyAlignment="1">
      <alignment horizontal="center" vertical="center"/>
    </xf>
    <xf numFmtId="9" fontId="0" fillId="2" borderId="12" xfId="0" applyNumberFormat="1" applyFill="1" applyBorder="1" applyAlignment="1">
      <alignment horizontal="center" vertical="center" wrapText="1"/>
    </xf>
    <xf numFmtId="9" fontId="0" fillId="2" borderId="13" xfId="0" applyNumberFormat="1" applyFill="1" applyBorder="1" applyAlignment="1">
      <alignment horizontal="center" vertical="center" wrapText="1"/>
    </xf>
    <xf numFmtId="0" fontId="0" fillId="0" borderId="14" xfId="0" applyBorder="1" applyAlignment="1">
      <alignment horizontal="center" vertical="center" wrapText="1"/>
    </xf>
    <xf numFmtId="0" fontId="5" fillId="0" borderId="23" xfId="0" applyFont="1" applyBorder="1" applyAlignment="1">
      <alignment horizontal="center"/>
    </xf>
    <xf numFmtId="0" fontId="0" fillId="0" borderId="24" xfId="0" applyBorder="1" applyAlignment="1">
      <alignment horizontal="center"/>
    </xf>
    <xf numFmtId="0" fontId="0" fillId="0" borderId="24" xfId="0" applyBorder="1" applyAlignment="1"/>
    <xf numFmtId="0" fontId="0" fillId="0" borderId="25" xfId="0" applyBorder="1" applyAlignment="1"/>
    <xf numFmtId="0" fontId="5" fillId="0" borderId="34" xfId="0" applyFont="1"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2" borderId="11" xfId="0" applyFill="1" applyBorder="1" applyAlignment="1"/>
    <xf numFmtId="0" fontId="0" fillId="0" borderId="11" xfId="0" applyBorder="1" applyAlignment="1"/>
    <xf numFmtId="0" fontId="0" fillId="0" borderId="35" xfId="0" applyBorder="1" applyAlignment="1">
      <alignment vertical="center"/>
    </xf>
    <xf numFmtId="0" fontId="0" fillId="0" borderId="37" xfId="0" applyBorder="1" applyAlignment="1">
      <alignment vertical="center"/>
    </xf>
    <xf numFmtId="0" fontId="5" fillId="0" borderId="23" xfId="0" applyFont="1" applyBorder="1" applyAlignment="1">
      <alignment horizontal="center" vertical="center" wrapText="1"/>
    </xf>
    <xf numFmtId="0" fontId="0" fillId="0" borderId="25" xfId="0" applyBorder="1" applyAlignment="1">
      <alignment horizontal="center" vertical="center" wrapText="1"/>
    </xf>
    <xf numFmtId="0" fontId="5" fillId="0" borderId="30" xfId="0"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xf>
    <xf numFmtId="0" fontId="0" fillId="0" borderId="6" xfId="0" applyBorder="1" applyAlignment="1">
      <alignment horizontal="center" vertical="center"/>
    </xf>
    <xf numFmtId="0" fontId="0" fillId="0" borderId="26" xfId="0" applyFont="1" applyBorder="1" applyAlignment="1"/>
    <xf numFmtId="0" fontId="0" fillId="0" borderId="0" xfId="0" applyBorder="1" applyAlignment="1"/>
    <xf numFmtId="9" fontId="0" fillId="0" borderId="13" xfId="0" applyNumberFormat="1" applyBorder="1" applyAlignment="1">
      <alignment horizontal="center" vertical="center"/>
    </xf>
    <xf numFmtId="0" fontId="0" fillId="0" borderId="14" xfId="0" applyBorder="1" applyAlignment="1">
      <alignment horizontal="center" vertical="center"/>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4" xfId="0" applyFont="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9" fontId="0" fillId="0" borderId="2" xfId="0" applyNumberFormat="1" applyBorder="1" applyAlignment="1">
      <alignment horizontal="center" vertical="center"/>
    </xf>
    <xf numFmtId="0" fontId="0" fillId="0" borderId="9" xfId="0" applyBorder="1" applyAlignment="1">
      <alignment horizontal="center" vertical="center"/>
    </xf>
    <xf numFmtId="0" fontId="5" fillId="0" borderId="24" xfId="0" applyFont="1" applyBorder="1" applyAlignment="1">
      <alignment horizontal="center"/>
    </xf>
    <xf numFmtId="0" fontId="5" fillId="0" borderId="24" xfId="0" applyFont="1" applyBorder="1" applyAlignment="1"/>
    <xf numFmtId="9" fontId="0" fillId="0" borderId="7" xfId="0" applyNumberFormat="1" applyBorder="1" applyAlignment="1">
      <alignment horizontal="center" vertical="center"/>
    </xf>
    <xf numFmtId="0" fontId="0" fillId="0" borderId="10" xfId="0"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10" fontId="0" fillId="0" borderId="22" xfId="0" applyNumberFormat="1" applyFill="1" applyBorder="1" applyAlignment="1">
      <alignment horizontal="center" vertical="center"/>
    </xf>
    <xf numFmtId="10" fontId="0" fillId="0" borderId="13" xfId="0" applyNumberFormat="1" applyFill="1" applyBorder="1" applyAlignment="1">
      <alignment horizontal="center" vertical="center"/>
    </xf>
    <xf numFmtId="10" fontId="0" fillId="0" borderId="14" xfId="0" applyNumberFormat="1" applyFill="1" applyBorder="1" applyAlignment="1">
      <alignment horizontal="center" vertical="center"/>
    </xf>
    <xf numFmtId="0" fontId="5" fillId="0" borderId="4" xfId="0" applyFont="1" applyBorder="1" applyAlignment="1" applyProtection="1">
      <alignment horizontal="center" vertical="center"/>
    </xf>
    <xf numFmtId="3" fontId="0" fillId="0" borderId="0" xfId="0" applyNumberFormat="1" applyProtection="1"/>
    <xf numFmtId="0" fontId="0" fillId="0" borderId="0" xfId="0" applyProtection="1"/>
    <xf numFmtId="164" fontId="0" fillId="0" borderId="0" xfId="1" applyNumberFormat="1" applyFont="1" applyProtection="1"/>
    <xf numFmtId="10" fontId="0" fillId="0" borderId="0" xfId="2" applyNumberFormat="1" applyFont="1" applyProtection="1"/>
    <xf numFmtId="0" fontId="5" fillId="0" borderId="4" xfId="0" applyFont="1" applyFill="1" applyBorder="1" applyAlignment="1" applyProtection="1">
      <alignment horizontal="center" vertical="center" wrapText="1"/>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Protection="1"/>
    <xf numFmtId="0" fontId="5" fillId="0" borderId="4" xfId="0" applyFont="1" applyBorder="1" applyAlignment="1" applyProtection="1">
      <alignment horizontal="center" vertical="center" wrapText="1"/>
    </xf>
    <xf numFmtId="0" fontId="0" fillId="2" borderId="1" xfId="0" applyFill="1" applyBorder="1" applyAlignment="1" applyProtection="1"/>
    <xf numFmtId="0" fontId="0" fillId="2" borderId="15" xfId="0" applyFill="1" applyBorder="1" applyAlignment="1" applyProtection="1"/>
    <xf numFmtId="0" fontId="5" fillId="0" borderId="4" xfId="0" applyFont="1" applyBorder="1" applyAlignment="1" applyProtection="1">
      <alignment horizontal="center"/>
    </xf>
    <xf numFmtId="0" fontId="0" fillId="0" borderId="22" xfId="0" applyFont="1" applyBorder="1" applyAlignment="1" applyProtection="1">
      <alignment horizontal="left" vertical="center" wrapText="1"/>
    </xf>
    <xf numFmtId="3" fontId="0" fillId="3" borderId="4" xfId="0" applyNumberFormat="1" applyFill="1" applyBorder="1" applyAlignment="1" applyProtection="1">
      <alignment horizontal="center" vertical="center"/>
    </xf>
    <xf numFmtId="3" fontId="0" fillId="4" borderId="4" xfId="0" applyNumberFormat="1" applyFill="1" applyBorder="1" applyAlignment="1" applyProtection="1">
      <alignment horizontal="right" vertical="center"/>
    </xf>
    <xf numFmtId="3" fontId="0" fillId="4" borderId="4" xfId="0" applyNumberFormat="1" applyFill="1" applyBorder="1" applyProtection="1"/>
    <xf numFmtId="4" fontId="0" fillId="4" borderId="4" xfId="0" applyNumberFormat="1" applyFill="1" applyBorder="1" applyProtection="1"/>
    <xf numFmtId="0" fontId="5" fillId="0" borderId="22" xfId="0" applyFont="1" applyBorder="1" applyAlignment="1" applyProtection="1">
      <alignment horizontal="center" vertical="center"/>
    </xf>
    <xf numFmtId="0" fontId="0" fillId="0" borderId="11" xfId="0" applyFont="1" applyBorder="1" applyAlignment="1" applyProtection="1">
      <alignment horizontal="left" vertical="center" wrapText="1"/>
    </xf>
    <xf numFmtId="3" fontId="0" fillId="3" borderId="11" xfId="0" applyNumberFormat="1" applyFill="1" applyBorder="1" applyAlignment="1" applyProtection="1">
      <alignment horizontal="center" vertical="center"/>
    </xf>
    <xf numFmtId="3" fontId="0" fillId="4" borderId="11" xfId="0" applyNumberFormat="1" applyFill="1" applyBorder="1" applyAlignment="1" applyProtection="1">
      <alignment horizontal="right" vertical="center"/>
    </xf>
    <xf numFmtId="3" fontId="0" fillId="4" borderId="11" xfId="0" applyNumberFormat="1" applyFill="1" applyBorder="1" applyProtection="1"/>
    <xf numFmtId="4" fontId="0" fillId="4" borderId="11" xfId="0" applyNumberFormat="1" applyFill="1" applyBorder="1" applyProtection="1"/>
    <xf numFmtId="0" fontId="5" fillId="0" borderId="13" xfId="0" applyFont="1" applyBorder="1" applyAlignment="1" applyProtection="1">
      <alignment horizontal="center" vertical="center"/>
    </xf>
    <xf numFmtId="0" fontId="0" fillId="0" borderId="1" xfId="0" applyFont="1" applyBorder="1" applyAlignment="1" applyProtection="1">
      <alignment horizontal="left" vertical="center" wrapText="1"/>
    </xf>
    <xf numFmtId="3" fontId="0" fillId="3" borderId="1" xfId="0" applyNumberFormat="1" applyFill="1" applyBorder="1" applyAlignment="1" applyProtection="1">
      <alignment horizontal="center" vertical="center"/>
    </xf>
    <xf numFmtId="3" fontId="0" fillId="4" borderId="1" xfId="0" applyNumberFormat="1" applyFill="1" applyBorder="1" applyAlignment="1" applyProtection="1">
      <alignment horizontal="right"/>
    </xf>
    <xf numFmtId="3" fontId="0" fillId="4" borderId="1" xfId="0" applyNumberFormat="1" applyFill="1" applyBorder="1" applyProtection="1"/>
    <xf numFmtId="4" fontId="0" fillId="4" borderId="1" xfId="0" applyNumberFormat="1" applyFill="1" applyBorder="1" applyProtection="1"/>
    <xf numFmtId="3" fontId="0" fillId="3" borderId="15" xfId="0" applyNumberFormat="1" applyFill="1" applyBorder="1" applyAlignment="1" applyProtection="1">
      <alignment horizontal="center" vertical="center"/>
    </xf>
    <xf numFmtId="3" fontId="0" fillId="4" borderId="1" xfId="0" applyNumberFormat="1" applyFill="1" applyBorder="1" applyAlignment="1" applyProtection="1">
      <alignment horizontal="right" vertical="center"/>
    </xf>
    <xf numFmtId="4" fontId="0" fillId="4" borderId="15" xfId="0" applyNumberFormat="1" applyFill="1" applyBorder="1" applyProtection="1"/>
    <xf numFmtId="4" fontId="0" fillId="4" borderId="12" xfId="0" applyNumberFormat="1" applyFill="1" applyBorder="1" applyProtection="1"/>
    <xf numFmtId="0" fontId="0" fillId="0" borderId="4"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3" fontId="5" fillId="2" borderId="4" xfId="0" applyNumberFormat="1" applyFont="1" applyFill="1" applyBorder="1" applyAlignment="1" applyProtection="1">
      <alignment horizontal="left" vertical="center"/>
    </xf>
    <xf numFmtId="0" fontId="0" fillId="0" borderId="15" xfId="0" applyFont="1" applyBorder="1" applyAlignment="1" applyProtection="1">
      <alignment horizontal="left" vertical="center" wrapText="1"/>
    </xf>
    <xf numFmtId="4" fontId="0" fillId="4" borderId="15" xfId="0" applyNumberFormat="1" applyFill="1" applyBorder="1" applyAlignment="1" applyProtection="1">
      <alignment vertical="center"/>
    </xf>
    <xf numFmtId="0" fontId="5" fillId="0" borderId="14" xfId="0" applyFont="1" applyBorder="1" applyAlignment="1" applyProtection="1">
      <alignment horizontal="right"/>
    </xf>
    <xf numFmtId="4" fontId="0" fillId="4" borderId="14" xfId="0" applyNumberFormat="1" applyFill="1" applyBorder="1" applyProtection="1"/>
    <xf numFmtId="0" fontId="5" fillId="0" borderId="23" xfId="0" applyFont="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11" xfId="0" applyFont="1" applyBorder="1" applyProtection="1"/>
    <xf numFmtId="0" fontId="0" fillId="0" borderId="33" xfId="0" applyFont="1" applyBorder="1" applyProtection="1"/>
    <xf numFmtId="0" fontId="0" fillId="0" borderId="1" xfId="0" applyFont="1" applyBorder="1" applyProtection="1"/>
    <xf numFmtId="0" fontId="0" fillId="0" borderId="15" xfId="0" applyFont="1" applyBorder="1" applyProtection="1"/>
    <xf numFmtId="0" fontId="5" fillId="0" borderId="0" xfId="0" applyFont="1" applyBorder="1" applyProtection="1"/>
    <xf numFmtId="0" fontId="5" fillId="0" borderId="23" xfId="0" applyFont="1" applyFill="1" applyBorder="1" applyAlignment="1" applyProtection="1">
      <alignment horizontal="center" vertical="center" wrapText="1"/>
    </xf>
    <xf numFmtId="0" fontId="0" fillId="0" borderId="25" xfId="0"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left" vertical="center"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93ABD-5396-4607-BCFA-B9FCCE8D1A8B}">
  <dimension ref="A1:D62"/>
  <sheetViews>
    <sheetView tabSelected="1" zoomScaleNormal="100" workbookViewId="0"/>
  </sheetViews>
  <sheetFormatPr baseColWidth="10" defaultRowHeight="14.5" x14ac:dyDescent="0.35"/>
  <cols>
    <col min="1" max="1" width="11.453125" style="7"/>
    <col min="2" max="2" width="2.81640625" customWidth="1"/>
    <col min="3" max="3" width="191.453125" customWidth="1"/>
    <col min="4" max="4" width="2.81640625" customWidth="1"/>
  </cols>
  <sheetData>
    <row r="1" spans="2:4" ht="15" thickBot="1" x14ac:dyDescent="0.4"/>
    <row r="2" spans="2:4" s="7" customFormat="1" ht="15" thickBot="1" x14ac:dyDescent="0.4">
      <c r="B2" s="107"/>
      <c r="C2" s="108" t="s">
        <v>131</v>
      </c>
      <c r="D2" s="109"/>
    </row>
    <row r="3" spans="2:4" s="7" customFormat="1" ht="15" thickBot="1" x14ac:dyDescent="0.4"/>
    <row r="4" spans="2:4" s="7" customFormat="1" x14ac:dyDescent="0.35">
      <c r="B4" s="117"/>
      <c r="C4" s="118"/>
      <c r="D4" s="119"/>
    </row>
    <row r="5" spans="2:4" s="7" customFormat="1" ht="31" customHeight="1" x14ac:dyDescent="0.35">
      <c r="B5" s="120"/>
      <c r="C5" s="115" t="s">
        <v>132</v>
      </c>
      <c r="D5" s="121"/>
    </row>
    <row r="6" spans="2:4" s="7" customFormat="1" x14ac:dyDescent="0.35">
      <c r="B6" s="120"/>
      <c r="C6" s="116"/>
      <c r="D6" s="121"/>
    </row>
    <row r="7" spans="2:4" s="7" customFormat="1" ht="29" x14ac:dyDescent="0.35">
      <c r="B7" s="120"/>
      <c r="C7" s="115" t="s">
        <v>133</v>
      </c>
      <c r="D7" s="121"/>
    </row>
    <row r="8" spans="2:4" s="7" customFormat="1" ht="15" thickBot="1" x14ac:dyDescent="0.4">
      <c r="B8" s="122"/>
      <c r="C8" s="123"/>
      <c r="D8" s="124"/>
    </row>
    <row r="9" spans="2:4" ht="15" thickBot="1" x14ac:dyDescent="0.4"/>
    <row r="10" spans="2:4" s="76" customFormat="1" ht="15" thickBot="1" x14ac:dyDescent="0.4">
      <c r="B10" s="107"/>
      <c r="C10" s="108" t="s">
        <v>98</v>
      </c>
      <c r="D10" s="109"/>
    </row>
    <row r="11" spans="2:4" s="76" customFormat="1" ht="15" thickBot="1" x14ac:dyDescent="0.4"/>
    <row r="12" spans="2:4" s="76" customFormat="1" x14ac:dyDescent="0.35">
      <c r="B12" s="77"/>
      <c r="C12" s="78"/>
      <c r="D12" s="79"/>
    </row>
    <row r="13" spans="2:4" s="76" customFormat="1" ht="21" x14ac:dyDescent="0.5">
      <c r="B13" s="80"/>
      <c r="C13" s="96" t="s">
        <v>95</v>
      </c>
      <c r="D13" s="81"/>
    </row>
    <row r="14" spans="2:4" s="76" customFormat="1" x14ac:dyDescent="0.35">
      <c r="B14" s="80"/>
      <c r="C14" s="82"/>
      <c r="D14" s="81"/>
    </row>
    <row r="15" spans="2:4" s="76" customFormat="1" x14ac:dyDescent="0.35">
      <c r="B15" s="80"/>
      <c r="C15" s="82" t="s">
        <v>103</v>
      </c>
      <c r="D15" s="81"/>
    </row>
    <row r="16" spans="2:4" s="76" customFormat="1" x14ac:dyDescent="0.35">
      <c r="B16" s="80"/>
      <c r="C16" s="82"/>
      <c r="D16" s="81"/>
    </row>
    <row r="17" spans="2:4" s="76" customFormat="1" ht="15" customHeight="1" x14ac:dyDescent="0.35">
      <c r="B17" s="80"/>
      <c r="C17" s="82" t="s">
        <v>130</v>
      </c>
      <c r="D17" s="81"/>
    </row>
    <row r="18" spans="2:4" s="76" customFormat="1" ht="15" customHeight="1" x14ac:dyDescent="0.35">
      <c r="B18" s="80"/>
      <c r="C18" s="82" t="s">
        <v>99</v>
      </c>
      <c r="D18" s="81"/>
    </row>
    <row r="19" spans="2:4" s="76" customFormat="1" x14ac:dyDescent="0.35">
      <c r="B19" s="80"/>
      <c r="C19" s="82" t="s">
        <v>100</v>
      </c>
      <c r="D19" s="81"/>
    </row>
    <row r="20" spans="2:4" s="76" customFormat="1" x14ac:dyDescent="0.35">
      <c r="B20" s="80"/>
      <c r="C20" s="82" t="s">
        <v>101</v>
      </c>
      <c r="D20" s="81"/>
    </row>
    <row r="21" spans="2:4" s="76" customFormat="1" x14ac:dyDescent="0.35">
      <c r="B21" s="80"/>
      <c r="C21" s="82" t="s">
        <v>102</v>
      </c>
      <c r="D21" s="81"/>
    </row>
    <row r="22" spans="2:4" s="76" customFormat="1" ht="15" thickBot="1" x14ac:dyDescent="0.4">
      <c r="B22" s="83"/>
      <c r="C22" s="84"/>
      <c r="D22" s="85"/>
    </row>
    <row r="23" spans="2:4" s="76" customFormat="1" ht="15" thickBot="1" x14ac:dyDescent="0.4"/>
    <row r="24" spans="2:4" s="76" customFormat="1" x14ac:dyDescent="0.35">
      <c r="B24" s="86"/>
      <c r="C24" s="87"/>
      <c r="D24" s="88"/>
    </row>
    <row r="25" spans="2:4" s="76" customFormat="1" ht="21" x14ac:dyDescent="0.5">
      <c r="B25" s="89"/>
      <c r="C25" s="95" t="s">
        <v>96</v>
      </c>
      <c r="D25" s="90"/>
    </row>
    <row r="26" spans="2:4" s="76" customFormat="1" x14ac:dyDescent="0.35">
      <c r="B26" s="89"/>
      <c r="C26" s="91"/>
      <c r="D26" s="90"/>
    </row>
    <row r="27" spans="2:4" s="76" customFormat="1" x14ac:dyDescent="0.35">
      <c r="B27" s="89"/>
      <c r="C27" s="91" t="s">
        <v>104</v>
      </c>
      <c r="D27" s="90"/>
    </row>
    <row r="28" spans="2:4" s="76" customFormat="1" x14ac:dyDescent="0.35">
      <c r="B28" s="89"/>
      <c r="C28" s="91"/>
      <c r="D28" s="90"/>
    </row>
    <row r="29" spans="2:4" s="76" customFormat="1" x14ac:dyDescent="0.35">
      <c r="B29" s="89"/>
      <c r="C29" s="91" t="s">
        <v>107</v>
      </c>
      <c r="D29" s="90"/>
    </row>
    <row r="30" spans="2:4" s="76" customFormat="1" x14ac:dyDescent="0.35">
      <c r="B30" s="89"/>
      <c r="C30" s="91" t="s">
        <v>108</v>
      </c>
      <c r="D30" s="90"/>
    </row>
    <row r="31" spans="2:4" s="76" customFormat="1" x14ac:dyDescent="0.35">
      <c r="B31" s="89"/>
      <c r="C31" s="91" t="s">
        <v>109</v>
      </c>
      <c r="D31" s="90"/>
    </row>
    <row r="32" spans="2:4" s="76" customFormat="1" x14ac:dyDescent="0.35">
      <c r="B32" s="89"/>
      <c r="C32" s="91" t="s">
        <v>110</v>
      </c>
      <c r="D32" s="90"/>
    </row>
    <row r="33" spans="2:4" s="76" customFormat="1" x14ac:dyDescent="0.35">
      <c r="B33" s="89"/>
      <c r="C33" s="91" t="s">
        <v>111</v>
      </c>
      <c r="D33" s="90"/>
    </row>
    <row r="34" spans="2:4" s="76" customFormat="1" x14ac:dyDescent="0.35">
      <c r="B34" s="89"/>
      <c r="C34" s="91" t="s">
        <v>112</v>
      </c>
      <c r="D34" s="90"/>
    </row>
    <row r="35" spans="2:4" s="76" customFormat="1" x14ac:dyDescent="0.35">
      <c r="B35" s="89"/>
      <c r="C35" s="91" t="s">
        <v>113</v>
      </c>
      <c r="D35" s="90"/>
    </row>
    <row r="36" spans="2:4" s="76" customFormat="1" x14ac:dyDescent="0.35">
      <c r="B36" s="89"/>
      <c r="C36" s="91" t="s">
        <v>114</v>
      </c>
      <c r="D36" s="90"/>
    </row>
    <row r="37" spans="2:4" s="76" customFormat="1" x14ac:dyDescent="0.35">
      <c r="B37" s="89"/>
      <c r="C37" s="91" t="s">
        <v>115</v>
      </c>
      <c r="D37" s="90"/>
    </row>
    <row r="38" spans="2:4" s="76" customFormat="1" x14ac:dyDescent="0.35">
      <c r="B38" s="89"/>
      <c r="C38" s="91" t="s">
        <v>116</v>
      </c>
      <c r="D38" s="90"/>
    </row>
    <row r="39" spans="2:4" s="76" customFormat="1" x14ac:dyDescent="0.35">
      <c r="B39" s="89"/>
      <c r="C39" s="91"/>
      <c r="D39" s="90"/>
    </row>
    <row r="40" spans="2:4" s="76" customFormat="1" x14ac:dyDescent="0.35">
      <c r="B40" s="89"/>
      <c r="C40" s="91" t="s">
        <v>105</v>
      </c>
      <c r="D40" s="90"/>
    </row>
    <row r="41" spans="2:4" s="76" customFormat="1" x14ac:dyDescent="0.35">
      <c r="B41" s="89"/>
      <c r="C41" s="91"/>
      <c r="D41" s="90"/>
    </row>
    <row r="42" spans="2:4" s="76" customFormat="1" ht="29" x14ac:dyDescent="0.35">
      <c r="B42" s="89"/>
      <c r="C42" s="91" t="s">
        <v>117</v>
      </c>
      <c r="D42" s="90"/>
    </row>
    <row r="43" spans="2:4" s="76" customFormat="1" x14ac:dyDescent="0.35">
      <c r="B43" s="89"/>
      <c r="C43" s="91" t="s">
        <v>118</v>
      </c>
      <c r="D43" s="90"/>
    </row>
    <row r="44" spans="2:4" s="76" customFormat="1" x14ac:dyDescent="0.35">
      <c r="B44" s="89"/>
      <c r="C44" s="91" t="s">
        <v>119</v>
      </c>
      <c r="D44" s="90"/>
    </row>
    <row r="45" spans="2:4" s="76" customFormat="1" x14ac:dyDescent="0.35">
      <c r="B45" s="89"/>
      <c r="C45" s="91" t="s">
        <v>120</v>
      </c>
      <c r="D45" s="90"/>
    </row>
    <row r="46" spans="2:4" s="76" customFormat="1" x14ac:dyDescent="0.35">
      <c r="B46" s="89"/>
      <c r="C46" s="91" t="s">
        <v>121</v>
      </c>
      <c r="D46" s="90"/>
    </row>
    <row r="47" spans="2:4" s="76" customFormat="1" x14ac:dyDescent="0.35">
      <c r="B47" s="89"/>
      <c r="C47" s="91" t="s">
        <v>122</v>
      </c>
      <c r="D47" s="90"/>
    </row>
    <row r="48" spans="2:4" s="76" customFormat="1" x14ac:dyDescent="0.35">
      <c r="B48" s="89"/>
      <c r="C48" s="91" t="s">
        <v>123</v>
      </c>
      <c r="D48" s="90"/>
    </row>
    <row r="49" spans="2:4" s="76" customFormat="1" x14ac:dyDescent="0.35">
      <c r="B49" s="89"/>
      <c r="C49" s="91" t="s">
        <v>124</v>
      </c>
      <c r="D49" s="90"/>
    </row>
    <row r="50" spans="2:4" s="76" customFormat="1" ht="15" thickBot="1" x14ac:dyDescent="0.4">
      <c r="B50" s="92"/>
      <c r="C50" s="93"/>
      <c r="D50" s="94"/>
    </row>
    <row r="51" spans="2:4" s="76" customFormat="1" ht="15" thickBot="1" x14ac:dyDescent="0.4"/>
    <row r="52" spans="2:4" s="76" customFormat="1" x14ac:dyDescent="0.35">
      <c r="B52" s="97"/>
      <c r="C52" s="98"/>
      <c r="D52" s="99"/>
    </row>
    <row r="53" spans="2:4" s="76" customFormat="1" ht="21" x14ac:dyDescent="0.5">
      <c r="B53" s="100"/>
      <c r="C53" s="101" t="s">
        <v>97</v>
      </c>
      <c r="D53" s="102"/>
    </row>
    <row r="54" spans="2:4" s="76" customFormat="1" x14ac:dyDescent="0.35">
      <c r="B54" s="100"/>
      <c r="C54" s="103"/>
      <c r="D54" s="102"/>
    </row>
    <row r="55" spans="2:4" s="76" customFormat="1" x14ac:dyDescent="0.35">
      <c r="B55" s="100"/>
      <c r="C55" s="103" t="s">
        <v>106</v>
      </c>
      <c r="D55" s="102"/>
    </row>
    <row r="56" spans="2:4" s="76" customFormat="1" x14ac:dyDescent="0.35">
      <c r="B56" s="100"/>
      <c r="C56" s="103"/>
      <c r="D56" s="102"/>
    </row>
    <row r="57" spans="2:4" s="76" customFormat="1" x14ac:dyDescent="0.35">
      <c r="B57" s="100"/>
      <c r="C57" s="103" t="s">
        <v>126</v>
      </c>
      <c r="D57" s="102"/>
    </row>
    <row r="58" spans="2:4" s="76" customFormat="1" x14ac:dyDescent="0.35">
      <c r="B58" s="100"/>
      <c r="C58" s="103" t="s">
        <v>127</v>
      </c>
      <c r="D58" s="102"/>
    </row>
    <row r="59" spans="2:4" s="76" customFormat="1" x14ac:dyDescent="0.35">
      <c r="B59" s="100"/>
      <c r="C59" s="103" t="s">
        <v>128</v>
      </c>
      <c r="D59" s="102"/>
    </row>
    <row r="60" spans="2:4" s="76" customFormat="1" x14ac:dyDescent="0.35">
      <c r="B60" s="100"/>
      <c r="C60" s="103" t="s">
        <v>129</v>
      </c>
      <c r="D60" s="102"/>
    </row>
    <row r="61" spans="2:4" s="76" customFormat="1" x14ac:dyDescent="0.35">
      <c r="B61" s="100"/>
      <c r="C61" s="103" t="s">
        <v>125</v>
      </c>
      <c r="D61" s="102"/>
    </row>
    <row r="62" spans="2:4" ht="15" thickBot="1" x14ac:dyDescent="0.4">
      <c r="B62" s="104"/>
      <c r="C62" s="105"/>
      <c r="D62" s="106"/>
    </row>
  </sheetData>
  <sheetProtection algorithmName="SHA-512" hashValue="eqFTKZSht2DJ+YCZGZMYMsEFrttSr1bytdzhB6lStmpiYiwWYoHRekGxEMraqu6LGJ1QEXfE1yPU5x66gns8QQ==" saltValue="btckOZDedEAEGonLvgJx6Q==" spinCount="100000" sheet="1" objects="1" scenarios="1"/>
  <hyperlinks>
    <hyperlink ref="C13" location="' % ayudas y costes máximos'!A1" display="% ayudas y costes máximos" xr:uid="{7A44A1F8-B231-4E03-AAAA-B32C53FAA80B}"/>
    <hyperlink ref="C25" location="'Datos solicitud'!A1" display="Datos solicitud" xr:uid="{8FC7DEFF-5BC0-4FBA-879C-78D1438D811E}"/>
    <hyperlink ref="C53" location="'Cálculo ayudas'!A1" display="Cálculo ayudas" xr:uid="{6B9095F8-93B9-4BC8-A32C-04BBB64F6DB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31"/>
  <sheetViews>
    <sheetView zoomScale="80" zoomScaleNormal="80" workbookViewId="0"/>
  </sheetViews>
  <sheetFormatPr baseColWidth="10" defaultColWidth="11.453125" defaultRowHeight="14.5" x14ac:dyDescent="0.35"/>
  <cols>
    <col min="1" max="1" width="11.453125" style="7"/>
    <col min="2" max="2" width="5.81640625" style="7" customWidth="1"/>
    <col min="3" max="3" width="93.7265625" style="7" customWidth="1"/>
    <col min="4" max="16" width="15.54296875" style="7" customWidth="1"/>
    <col min="17" max="19" width="15.7265625" style="7" customWidth="1"/>
    <col min="20" max="21" width="11.453125" style="7"/>
    <col min="22" max="22" width="14.1796875" style="7" bestFit="1" customWidth="1"/>
    <col min="23" max="16384" width="11.453125" style="7"/>
  </cols>
  <sheetData>
    <row r="1" spans="2:23" x14ac:dyDescent="0.35">
      <c r="K1" s="5"/>
      <c r="L1" s="5"/>
      <c r="V1" s="8"/>
      <c r="W1" s="6"/>
    </row>
    <row r="2" spans="2:23" ht="15" thickBot="1" x14ac:dyDescent="0.4">
      <c r="V2" s="8"/>
      <c r="W2" s="6"/>
    </row>
    <row r="3" spans="2:23" ht="15" thickBot="1" x14ac:dyDescent="0.4">
      <c r="D3" s="176" t="s">
        <v>26</v>
      </c>
      <c r="E3" s="177"/>
      <c r="F3" s="151" t="s">
        <v>6</v>
      </c>
      <c r="G3" s="182"/>
      <c r="H3" s="182"/>
      <c r="I3" s="182"/>
      <c r="J3" s="182"/>
      <c r="K3" s="182"/>
      <c r="L3" s="182"/>
      <c r="M3" s="182"/>
      <c r="N3" s="182"/>
      <c r="O3" s="182"/>
      <c r="P3" s="183"/>
      <c r="Q3" s="153"/>
      <c r="R3" s="154"/>
    </row>
    <row r="4" spans="2:23" s="2" customFormat="1" ht="15" thickBot="1" x14ac:dyDescent="0.4">
      <c r="C4" s="11"/>
      <c r="D4" s="178"/>
      <c r="E4" s="179"/>
      <c r="F4" s="14" t="s">
        <v>2</v>
      </c>
      <c r="G4" s="151" t="s">
        <v>3</v>
      </c>
      <c r="H4" s="182"/>
      <c r="I4" s="182"/>
      <c r="J4" s="182"/>
      <c r="K4" s="182"/>
      <c r="L4" s="182"/>
      <c r="M4" s="182"/>
      <c r="N4" s="182"/>
      <c r="O4" s="14" t="s">
        <v>4</v>
      </c>
      <c r="P4" s="174" t="s">
        <v>92</v>
      </c>
      <c r="Q4" s="174" t="s">
        <v>45</v>
      </c>
      <c r="R4" s="174" t="s">
        <v>46</v>
      </c>
    </row>
    <row r="5" spans="2:23" s="1" customFormat="1" ht="58.5" customHeight="1" thickBot="1" x14ac:dyDescent="0.4">
      <c r="B5" s="155" t="s">
        <v>17</v>
      </c>
      <c r="C5" s="156"/>
      <c r="D5" s="163" t="s">
        <v>17</v>
      </c>
      <c r="E5" s="164"/>
      <c r="F5" s="165" t="s">
        <v>12</v>
      </c>
      <c r="G5" s="166" t="s">
        <v>39</v>
      </c>
      <c r="H5" s="167"/>
      <c r="I5" s="166" t="s">
        <v>43</v>
      </c>
      <c r="J5" s="167"/>
      <c r="K5" s="166" t="s">
        <v>13</v>
      </c>
      <c r="L5" s="167"/>
      <c r="M5" s="166" t="s">
        <v>44</v>
      </c>
      <c r="N5" s="167"/>
      <c r="O5" s="174" t="s">
        <v>0</v>
      </c>
      <c r="P5" s="175"/>
      <c r="Q5" s="175"/>
      <c r="R5" s="175"/>
    </row>
    <row r="6" spans="2:23" s="1" customFormat="1" ht="15" thickBot="1" x14ac:dyDescent="0.4">
      <c r="B6" s="157"/>
      <c r="C6" s="158"/>
      <c r="D6" s="15" t="s">
        <v>41</v>
      </c>
      <c r="E6" s="15" t="s">
        <v>42</v>
      </c>
      <c r="F6" s="158"/>
      <c r="G6" s="55" t="s">
        <v>41</v>
      </c>
      <c r="H6" s="55" t="s">
        <v>42</v>
      </c>
      <c r="I6" s="55" t="s">
        <v>41</v>
      </c>
      <c r="J6" s="55" t="s">
        <v>42</v>
      </c>
      <c r="K6" s="55" t="s">
        <v>41</v>
      </c>
      <c r="L6" s="55" t="s">
        <v>42</v>
      </c>
      <c r="M6" s="55" t="s">
        <v>41</v>
      </c>
      <c r="N6" s="55" t="s">
        <v>42</v>
      </c>
      <c r="O6" s="150"/>
      <c r="P6" s="150"/>
      <c r="Q6" s="150"/>
      <c r="R6" s="150"/>
    </row>
    <row r="7" spans="2:23" x14ac:dyDescent="0.35">
      <c r="B7" s="159" t="s">
        <v>1</v>
      </c>
      <c r="C7" s="160"/>
      <c r="D7" s="10">
        <v>0.4</v>
      </c>
      <c r="E7" s="10">
        <v>0.7</v>
      </c>
      <c r="F7" s="148" t="s">
        <v>25</v>
      </c>
      <c r="G7" s="146">
        <v>0.75</v>
      </c>
      <c r="H7" s="184">
        <v>0.8</v>
      </c>
      <c r="I7" s="146">
        <v>0.25</v>
      </c>
      <c r="J7" s="184">
        <v>0.8</v>
      </c>
      <c r="K7" s="146">
        <v>0.35</v>
      </c>
      <c r="L7" s="180">
        <v>0.8</v>
      </c>
      <c r="M7" s="180">
        <v>0.1</v>
      </c>
      <c r="N7" s="184">
        <v>0.5</v>
      </c>
      <c r="O7" s="148" t="s">
        <v>25</v>
      </c>
      <c r="P7" s="172">
        <v>0.05</v>
      </c>
      <c r="Q7" s="172">
        <v>0.1</v>
      </c>
      <c r="R7" s="172">
        <v>0.2</v>
      </c>
    </row>
    <row r="8" spans="2:23" ht="43.5" x14ac:dyDescent="0.35">
      <c r="B8" s="161" t="s">
        <v>22</v>
      </c>
      <c r="C8" s="60" t="s">
        <v>76</v>
      </c>
      <c r="D8" s="59" t="s">
        <v>7</v>
      </c>
      <c r="E8" s="59" t="s">
        <v>7</v>
      </c>
      <c r="F8" s="149"/>
      <c r="G8" s="146"/>
      <c r="H8" s="184"/>
      <c r="I8" s="146"/>
      <c r="J8" s="184"/>
      <c r="K8" s="146"/>
      <c r="L8" s="180"/>
      <c r="M8" s="180"/>
      <c r="N8" s="184"/>
      <c r="O8" s="149"/>
      <c r="P8" s="172"/>
      <c r="Q8" s="172"/>
      <c r="R8" s="172"/>
    </row>
    <row r="9" spans="2:23" ht="15" thickBot="1" x14ac:dyDescent="0.4">
      <c r="B9" s="162"/>
      <c r="C9" s="61" t="s">
        <v>77</v>
      </c>
      <c r="D9" s="58">
        <v>0.25</v>
      </c>
      <c r="E9" s="58">
        <v>0.25</v>
      </c>
      <c r="F9" s="150"/>
      <c r="G9" s="147"/>
      <c r="H9" s="185"/>
      <c r="I9" s="147"/>
      <c r="J9" s="185"/>
      <c r="K9" s="147"/>
      <c r="L9" s="181"/>
      <c r="M9" s="181"/>
      <c r="N9" s="185"/>
      <c r="O9" s="150"/>
      <c r="P9" s="173"/>
      <c r="Q9" s="173"/>
      <c r="R9" s="173"/>
    </row>
    <row r="12" spans="2:23" ht="15" thickBot="1" x14ac:dyDescent="0.4"/>
    <row r="13" spans="2:23" ht="15" thickBot="1" x14ac:dyDescent="0.4">
      <c r="D13" s="151" t="s">
        <v>75</v>
      </c>
      <c r="E13" s="152"/>
      <c r="F13" s="153"/>
      <c r="G13" s="154"/>
    </row>
    <row r="14" spans="2:23" ht="15" thickBot="1" x14ac:dyDescent="0.4">
      <c r="B14" s="151" t="s">
        <v>14</v>
      </c>
      <c r="C14" s="154"/>
      <c r="D14" s="16" t="s">
        <v>73</v>
      </c>
      <c r="E14" s="16" t="s">
        <v>74</v>
      </c>
      <c r="F14" s="16" t="s">
        <v>72</v>
      </c>
      <c r="G14" s="16" t="s">
        <v>11</v>
      </c>
    </row>
    <row r="15" spans="2:23" ht="15" thickBot="1" x14ac:dyDescent="0.4">
      <c r="B15" s="12" t="s">
        <v>2</v>
      </c>
      <c r="C15" s="17" t="s">
        <v>15</v>
      </c>
      <c r="D15" s="22">
        <v>880</v>
      </c>
      <c r="E15" s="22">
        <v>0</v>
      </c>
      <c r="F15" s="22">
        <f>D15-E15</f>
        <v>880</v>
      </c>
      <c r="G15" s="53" t="s">
        <v>8</v>
      </c>
    </row>
    <row r="16" spans="2:23" x14ac:dyDescent="0.35">
      <c r="B16" s="168" t="s">
        <v>3</v>
      </c>
      <c r="C16" s="18" t="s">
        <v>39</v>
      </c>
      <c r="D16" s="9">
        <v>50</v>
      </c>
      <c r="E16" s="9">
        <v>45</v>
      </c>
      <c r="F16" s="9">
        <f t="shared" ref="F16:F19" si="0">D16-E16</f>
        <v>5</v>
      </c>
      <c r="G16" s="52" t="s">
        <v>8</v>
      </c>
    </row>
    <row r="17" spans="2:14" x14ac:dyDescent="0.35">
      <c r="B17" s="169"/>
      <c r="C17" s="19" t="s">
        <v>40</v>
      </c>
      <c r="D17" s="23">
        <v>950</v>
      </c>
      <c r="E17" s="23">
        <v>364</v>
      </c>
      <c r="F17" s="23">
        <f t="shared" si="0"/>
        <v>586</v>
      </c>
      <c r="G17" s="25" t="s">
        <v>9</v>
      </c>
    </row>
    <row r="18" spans="2:14" ht="15" thickBot="1" x14ac:dyDescent="0.4">
      <c r="B18" s="147"/>
      <c r="C18" s="20" t="s">
        <v>16</v>
      </c>
      <c r="D18" s="24">
        <v>500</v>
      </c>
      <c r="E18" s="24">
        <v>50</v>
      </c>
      <c r="F18" s="24">
        <f t="shared" si="0"/>
        <v>450</v>
      </c>
      <c r="G18" s="26" t="s">
        <v>8</v>
      </c>
    </row>
    <row r="19" spans="2:14" ht="15" thickBot="1" x14ac:dyDescent="0.4">
      <c r="B19" s="12" t="s">
        <v>4</v>
      </c>
      <c r="C19" s="21" t="s">
        <v>93</v>
      </c>
      <c r="D19" s="40">
        <v>0.5</v>
      </c>
      <c r="E19" s="40">
        <v>0</v>
      </c>
      <c r="F19" s="40">
        <f t="shared" si="0"/>
        <v>0.5</v>
      </c>
      <c r="G19" s="54" t="s">
        <v>10</v>
      </c>
      <c r="H19" s="32"/>
    </row>
    <row r="20" spans="2:14" x14ac:dyDescent="0.35">
      <c r="C20" s="170" t="s">
        <v>56</v>
      </c>
      <c r="D20" s="170"/>
      <c r="E20" s="170"/>
      <c r="F20" s="171"/>
      <c r="G20" s="171"/>
      <c r="H20" s="51"/>
    </row>
    <row r="21" spans="2:14" x14ac:dyDescent="0.35">
      <c r="C21" s="144"/>
      <c r="D21" s="144"/>
      <c r="E21" s="144"/>
      <c r="F21" s="145"/>
      <c r="G21" s="145"/>
      <c r="H21" s="50"/>
    </row>
    <row r="23" spans="2:14" ht="15" thickBot="1" x14ac:dyDescent="0.4"/>
    <row r="24" spans="2:14" ht="15" thickBot="1" x14ac:dyDescent="0.4">
      <c r="C24" s="16" t="s">
        <v>55</v>
      </c>
      <c r="D24" s="33"/>
      <c r="E24" s="33"/>
      <c r="F24" s="3"/>
      <c r="G24" s="3"/>
      <c r="H24" s="3"/>
      <c r="I24" s="3"/>
      <c r="J24" s="3"/>
      <c r="K24" s="3"/>
      <c r="L24" s="3"/>
      <c r="M24" s="3"/>
      <c r="N24" s="3"/>
    </row>
    <row r="25" spans="2:14" x14ac:dyDescent="0.35">
      <c r="B25" s="9" t="s">
        <v>47</v>
      </c>
      <c r="C25" s="9" t="s">
        <v>19</v>
      </c>
      <c r="D25" s="11"/>
      <c r="E25" s="11"/>
      <c r="F25" s="4"/>
      <c r="G25" s="4"/>
      <c r="H25" s="4"/>
      <c r="I25" s="4"/>
      <c r="J25" s="4"/>
      <c r="K25" s="4"/>
      <c r="L25" s="4"/>
      <c r="M25" s="4"/>
      <c r="N25" s="4"/>
    </row>
    <row r="26" spans="2:14" ht="17.25" customHeight="1" x14ac:dyDescent="0.35">
      <c r="B26" s="23" t="s">
        <v>48</v>
      </c>
      <c r="C26" s="23" t="s">
        <v>18</v>
      </c>
      <c r="D26" s="11"/>
      <c r="E26" s="11"/>
      <c r="F26" s="4"/>
      <c r="G26" s="4"/>
      <c r="H26" s="4"/>
      <c r="I26" s="4"/>
      <c r="J26" s="4"/>
      <c r="K26" s="4"/>
      <c r="L26" s="4"/>
      <c r="M26" s="4"/>
      <c r="N26" s="4"/>
    </row>
    <row r="27" spans="2:14" x14ac:dyDescent="0.35">
      <c r="B27" s="23" t="s">
        <v>49</v>
      </c>
      <c r="C27" s="23" t="s">
        <v>20</v>
      </c>
      <c r="D27" s="11"/>
      <c r="E27" s="11"/>
    </row>
    <row r="28" spans="2:14" x14ac:dyDescent="0.35">
      <c r="B28" s="56" t="s">
        <v>50</v>
      </c>
      <c r="C28" s="23" t="s">
        <v>38</v>
      </c>
      <c r="D28" s="11"/>
      <c r="E28" s="11"/>
    </row>
    <row r="29" spans="2:14" x14ac:dyDescent="0.35">
      <c r="B29" s="56" t="s">
        <v>51</v>
      </c>
      <c r="C29" s="23" t="s">
        <v>53</v>
      </c>
    </row>
    <row r="30" spans="2:14" ht="15" thickBot="1" x14ac:dyDescent="0.4">
      <c r="B30" s="57" t="s">
        <v>52</v>
      </c>
      <c r="C30" s="24" t="s">
        <v>54</v>
      </c>
      <c r="D30" s="13"/>
      <c r="E30" s="13"/>
    </row>
    <row r="31" spans="2:14" x14ac:dyDescent="0.35">
      <c r="C31" s="13"/>
      <c r="D31" s="13"/>
      <c r="E31" s="13"/>
    </row>
  </sheetData>
  <sheetProtection algorithmName="SHA-512" hashValue="k4MyLsDu2RDpslca4CHVDh/Ne0BajRQU0pva8ft+OsMD/+Vsfef6LXE8d6984BV8g562W5YSmpr24ExA4Tnzhg==" saltValue="XS4RCg8H+wCnKpwwOCyVvg==" spinCount="100000" sheet="1" objects="1" scenarios="1"/>
  <mergeCells count="34">
    <mergeCell ref="D3:E4"/>
    <mergeCell ref="L7:L9"/>
    <mergeCell ref="O5:O6"/>
    <mergeCell ref="P4:P6"/>
    <mergeCell ref="M5:N5"/>
    <mergeCell ref="O7:O9"/>
    <mergeCell ref="P7:P9"/>
    <mergeCell ref="G4:N4"/>
    <mergeCell ref="I5:J5"/>
    <mergeCell ref="K5:L5"/>
    <mergeCell ref="F3:R3"/>
    <mergeCell ref="N7:N9"/>
    <mergeCell ref="H7:H9"/>
    <mergeCell ref="J7:J9"/>
    <mergeCell ref="M7:M9"/>
    <mergeCell ref="I7:I9"/>
    <mergeCell ref="K7:K9"/>
    <mergeCell ref="R7:R9"/>
    <mergeCell ref="Q4:Q6"/>
    <mergeCell ref="Q7:Q9"/>
    <mergeCell ref="R4:R6"/>
    <mergeCell ref="C21:G21"/>
    <mergeCell ref="G7:G9"/>
    <mergeCell ref="F7:F9"/>
    <mergeCell ref="D13:G13"/>
    <mergeCell ref="B5:C6"/>
    <mergeCell ref="B7:C7"/>
    <mergeCell ref="B8:B9"/>
    <mergeCell ref="D5:E5"/>
    <mergeCell ref="F5:F6"/>
    <mergeCell ref="G5:H5"/>
    <mergeCell ref="B14:C14"/>
    <mergeCell ref="B16:B18"/>
    <mergeCell ref="C20:G20"/>
  </mergeCells>
  <pageMargins left="0.7" right="0.7" top="0.75" bottom="0.75" header="0.3" footer="0.3"/>
  <pageSetup paperSize="9" scale="36"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71"/>
  <sheetViews>
    <sheetView zoomScale="80" zoomScaleNormal="80" workbookViewId="0"/>
  </sheetViews>
  <sheetFormatPr baseColWidth="10" defaultColWidth="11.453125" defaultRowHeight="14.5" x14ac:dyDescent="0.35"/>
  <cols>
    <col min="1" max="1" width="11.453125" style="194"/>
    <col min="2" max="2" width="5.81640625" style="194" customWidth="1"/>
    <col min="3" max="3" width="98.81640625" style="194" bestFit="1" customWidth="1"/>
    <col min="4" max="4" width="16.81640625" style="194" bestFit="1" customWidth="1"/>
    <col min="5" max="5" width="19.7265625" style="194" bestFit="1" customWidth="1"/>
    <col min="6" max="6" width="23.81640625" style="194" bestFit="1" customWidth="1"/>
    <col min="7" max="7" width="19.7265625" style="194" customWidth="1"/>
    <col min="8" max="8" width="16.54296875" style="194" bestFit="1" customWidth="1"/>
    <col min="9" max="9" width="16.54296875" style="194" customWidth="1"/>
    <col min="10" max="13" width="17.453125" style="194" customWidth="1"/>
    <col min="14" max="14" width="18" style="194" customWidth="1"/>
    <col min="15" max="15" width="17.54296875" style="194" customWidth="1"/>
    <col min="16" max="18" width="15.7265625" style="194" customWidth="1"/>
    <col min="19" max="20" width="11.453125" style="194"/>
    <col min="21" max="21" width="14.1796875" style="194" bestFit="1" customWidth="1"/>
    <col min="22" max="16384" width="11.453125" style="194"/>
  </cols>
  <sheetData>
    <row r="1" spans="2:22" ht="15" thickBot="1" x14ac:dyDescent="0.4">
      <c r="N1" s="193"/>
      <c r="U1" s="195"/>
      <c r="V1" s="196"/>
    </row>
    <row r="2" spans="2:22" ht="15" thickBot="1" x14ac:dyDescent="0.4">
      <c r="C2" s="197" t="s">
        <v>68</v>
      </c>
      <c r="D2" s="125" t="s">
        <v>41</v>
      </c>
      <c r="N2" s="193"/>
      <c r="U2" s="195"/>
      <c r="V2" s="196"/>
    </row>
    <row r="3" spans="2:22" x14ac:dyDescent="0.35">
      <c r="N3" s="193"/>
      <c r="U3" s="195"/>
      <c r="V3" s="196"/>
    </row>
    <row r="4" spans="2:22" ht="15" thickBot="1" x14ac:dyDescent="0.4">
      <c r="N4" s="193"/>
      <c r="U4" s="195"/>
      <c r="V4" s="196"/>
    </row>
    <row r="5" spans="2:22" ht="15" thickBot="1" x14ac:dyDescent="0.4">
      <c r="C5" s="197" t="s">
        <v>69</v>
      </c>
      <c r="D5" s="125" t="s">
        <v>47</v>
      </c>
      <c r="N5" s="193"/>
      <c r="U5" s="195"/>
      <c r="V5" s="196"/>
    </row>
    <row r="6" spans="2:22" x14ac:dyDescent="0.35">
      <c r="N6" s="193"/>
      <c r="U6" s="195"/>
      <c r="V6" s="196"/>
    </row>
    <row r="7" spans="2:22" ht="15" thickBot="1" x14ac:dyDescent="0.4">
      <c r="B7" s="198"/>
      <c r="C7" s="199"/>
      <c r="D7" s="200"/>
      <c r="E7" s="200"/>
      <c r="F7" s="200"/>
      <c r="G7" s="200"/>
      <c r="H7" s="200"/>
      <c r="I7" s="200"/>
      <c r="J7" s="200"/>
      <c r="K7" s="200"/>
      <c r="L7" s="200"/>
      <c r="M7" s="200"/>
      <c r="N7" s="200"/>
      <c r="O7" s="200"/>
    </row>
    <row r="8" spans="2:22" ht="15" thickBot="1" x14ac:dyDescent="0.4">
      <c r="C8" s="201" t="s">
        <v>17</v>
      </c>
      <c r="D8" s="201" t="s">
        <v>28</v>
      </c>
    </row>
    <row r="9" spans="2:22" x14ac:dyDescent="0.35">
      <c r="C9" s="202" t="s">
        <v>1</v>
      </c>
      <c r="D9" s="126">
        <v>10000</v>
      </c>
    </row>
    <row r="10" spans="2:22" ht="15" thickBot="1" x14ac:dyDescent="0.4">
      <c r="C10" s="203" t="s">
        <v>22</v>
      </c>
      <c r="D10" s="127">
        <v>100000</v>
      </c>
    </row>
    <row r="12" spans="2:22" ht="15" thickBot="1" x14ac:dyDescent="0.4"/>
    <row r="13" spans="2:22" ht="116.5" thickBot="1" x14ac:dyDescent="0.4">
      <c r="C13" s="192" t="s">
        <v>24</v>
      </c>
      <c r="D13" s="201" t="s">
        <v>70</v>
      </c>
      <c r="E13" s="201" t="s">
        <v>71</v>
      </c>
      <c r="F13" s="201" t="s">
        <v>91</v>
      </c>
      <c r="G13" s="201" t="s">
        <v>94</v>
      </c>
      <c r="H13" s="201" t="s">
        <v>80</v>
      </c>
      <c r="I13" s="201" t="s">
        <v>32</v>
      </c>
      <c r="J13" s="201" t="s">
        <v>84</v>
      </c>
      <c r="K13" s="201" t="s">
        <v>82</v>
      </c>
      <c r="L13" s="201" t="s">
        <v>83</v>
      </c>
      <c r="M13" s="201" t="s">
        <v>33</v>
      </c>
      <c r="N13" s="201" t="s">
        <v>35</v>
      </c>
    </row>
    <row r="14" spans="2:22" ht="15" thickBot="1" x14ac:dyDescent="0.4">
      <c r="B14" s="204" t="s">
        <v>2</v>
      </c>
      <c r="C14" s="205" t="s">
        <v>15</v>
      </c>
      <c r="D14" s="128">
        <v>3000</v>
      </c>
      <c r="E14" s="206" t="s">
        <v>5</v>
      </c>
      <c r="F14" s="207">
        <f>IF(D2="PROGRAMA 1",D14-F27,D14)</f>
        <v>2713.5574799999999</v>
      </c>
      <c r="G14" s="207">
        <f>IF(AND((OR(D5="C1",D5="C2",D5="C3",D5="C4")),(F14&gt;(F15+F16+F17+F18))),(F15+F16+F17+F18),F14)</f>
        <v>2713.5574799999999</v>
      </c>
      <c r="H14" s="207">
        <f>G14</f>
        <v>2713.5574799999999</v>
      </c>
      <c r="I14" s="132">
        <v>3120000</v>
      </c>
      <c r="J14" s="208">
        <f>IF(OR(D5="C1",D5="C2",D5="C5",D5="C6"),I14*H14/D14,0)</f>
        <v>2822099.7791999998</v>
      </c>
      <c r="K14" s="209">
        <f>IF(H14=0,0,J14/H14)</f>
        <v>1040</v>
      </c>
      <c r="L14" s="209">
        <f>IF(D2="PROGRAMA 1",MAX(K14-' % ayudas y costes máximos'!E15,0),K14)</f>
        <v>1040</v>
      </c>
      <c r="M14" s="208">
        <f>H14*(IF(D2="PROGRAMA 1",' % ayudas y costes máximos'!F15,' % ayudas y costes máximos'!D15))</f>
        <v>2387930.5823999997</v>
      </c>
      <c r="N14" s="208">
        <f>MIN(MAX(0,L14*H14),M14)</f>
        <v>2387930.5823999997</v>
      </c>
    </row>
    <row r="15" spans="2:22" x14ac:dyDescent="0.35">
      <c r="B15" s="210" t="s">
        <v>3</v>
      </c>
      <c r="C15" s="211" t="s">
        <v>39</v>
      </c>
      <c r="D15" s="212" t="s">
        <v>5</v>
      </c>
      <c r="E15" s="129"/>
      <c r="F15" s="213">
        <f>IF(D34=0,0,E15/D34)</f>
        <v>0</v>
      </c>
      <c r="G15" s="213">
        <f>F15</f>
        <v>0</v>
      </c>
      <c r="H15" s="213">
        <f>G15*D34</f>
        <v>0</v>
      </c>
      <c r="I15" s="133"/>
      <c r="J15" s="214">
        <f>IF(OR(D5="C1",D5="C2",D5="C3",D5="C4"),IF(E15=0,0,I15*H15/E15),0)</f>
        <v>0</v>
      </c>
      <c r="K15" s="215">
        <f t="shared" ref="K15:K18" si="0">IF(H15=0,0,J15/H15)</f>
        <v>0</v>
      </c>
      <c r="L15" s="215">
        <f>IF(D2="PROGRAMA 1",MAX(K15-' % ayudas y costes máximos'!E16,0),K15)</f>
        <v>0</v>
      </c>
      <c r="M15" s="214">
        <f>H15*(IF(D2="PROGRAMA 1",' % ayudas y costes máximos'!F16,' % ayudas y costes máximos'!D16))</f>
        <v>0</v>
      </c>
      <c r="N15" s="214">
        <f>MIN(MAX(0,L15*H15),M15)</f>
        <v>0</v>
      </c>
    </row>
    <row r="16" spans="2:22" x14ac:dyDescent="0.35">
      <c r="B16" s="216"/>
      <c r="C16" s="217" t="s">
        <v>43</v>
      </c>
      <c r="D16" s="218" t="s">
        <v>5</v>
      </c>
      <c r="E16" s="130"/>
      <c r="F16" s="219">
        <f>E16*D32</f>
        <v>0</v>
      </c>
      <c r="G16" s="219">
        <f>F16</f>
        <v>0</v>
      </c>
      <c r="H16" s="219">
        <f>IF(D32=0,0,G16/D32)</f>
        <v>0</v>
      </c>
      <c r="I16" s="134"/>
      <c r="J16" s="220">
        <f>IF(OR(D5="C1",D5="C2",D5="C3",D5="C4"),IF(E16=0,0,I16*H16/E16),0)</f>
        <v>0</v>
      </c>
      <c r="K16" s="221">
        <f t="shared" si="0"/>
        <v>0</v>
      </c>
      <c r="L16" s="221">
        <f>IF(D2="PROGRAMA 1",MAX(K16-' % ayudas y costes máximos'!E17,0),K16)</f>
        <v>0</v>
      </c>
      <c r="M16" s="220">
        <f>H16*(IF(D2="PROGRAMA 1",' % ayudas y costes máximos'!F17,' % ayudas y costes máximos'!D17))</f>
        <v>0</v>
      </c>
      <c r="N16" s="220">
        <f>MIN(MAX(0,L16*H16),M16)</f>
        <v>0</v>
      </c>
    </row>
    <row r="17" spans="2:14" x14ac:dyDescent="0.35">
      <c r="B17" s="216"/>
      <c r="C17" s="217" t="s">
        <v>13</v>
      </c>
      <c r="D17" s="218" t="s">
        <v>5</v>
      </c>
      <c r="E17" s="130">
        <v>500</v>
      </c>
      <c r="F17" s="219">
        <f>E17*D33</f>
        <v>1315</v>
      </c>
      <c r="G17" s="219">
        <f>F17</f>
        <v>1315</v>
      </c>
      <c r="H17" s="219">
        <f>IF(D33=0,0,G17/D33)</f>
        <v>500</v>
      </c>
      <c r="I17" s="134">
        <f>164000+214000</f>
        <v>378000</v>
      </c>
      <c r="J17" s="220">
        <f>IF(OR(D5="C1",D5="C2",D5="C3",D5="C4"),IF(E17=0,0,I17*H17/E17),0)</f>
        <v>378000</v>
      </c>
      <c r="K17" s="221">
        <f t="shared" si="0"/>
        <v>756</v>
      </c>
      <c r="L17" s="221">
        <f>IF(D2="PROGRAMA 1",MAX(K17-' % ayudas y costes máximos'!E17,0),K17)</f>
        <v>392</v>
      </c>
      <c r="M17" s="220">
        <f>H17*(IF(D2="PROGRAMA 1",' % ayudas y costes máximos'!F17,' % ayudas y costes máximos'!D17))</f>
        <v>293000</v>
      </c>
      <c r="N17" s="220">
        <f>MIN(MAX(0,L17*H17),M17)</f>
        <v>196000</v>
      </c>
    </row>
    <row r="18" spans="2:14" ht="15" thickBot="1" x14ac:dyDescent="0.4">
      <c r="B18" s="216"/>
      <c r="C18" s="217" t="s">
        <v>44</v>
      </c>
      <c r="D18" s="222" t="s">
        <v>5</v>
      </c>
      <c r="E18" s="131">
        <v>1820</v>
      </c>
      <c r="F18" s="223">
        <f>IF(D2="PROGRAMA 1",(E18*D35)-F27,E18*D35)</f>
        <v>1569.95748</v>
      </c>
      <c r="G18" s="223">
        <f>IF(AND((OR(D5="C1",D5="C2",D5="C3",D5="C4")),(F14&lt;(F15+F16+F17+F18))),IF((F14-(F15+F16+F17))&lt;0,0,(F14-(F15+F16+F17))),F18)</f>
        <v>1398.5574799999999</v>
      </c>
      <c r="H18" s="223">
        <f>IF(D35=0,0,G18/D35)</f>
        <v>1371.1347843137255</v>
      </c>
      <c r="I18" s="134">
        <v>1112000</v>
      </c>
      <c r="J18" s="220">
        <f>IF(OR(D5="C1",D5="C2",D5="C3",D5="C4"),IF(E18=0,0,I18*H18/E18),0)</f>
        <v>837748.285800474</v>
      </c>
      <c r="K18" s="224">
        <f t="shared" si="0"/>
        <v>610.98901098901092</v>
      </c>
      <c r="L18" s="225">
        <f>IF(D2="PROGRAMA 1",MAX(K18-' % ayudas y costes máximos'!E18,0),K18)</f>
        <v>560.98901098901092</v>
      </c>
      <c r="M18" s="220">
        <f>H18*(IF(D2="PROGRAMA 1",' % ayudas y costes máximos'!F18,' % ayudas y costes máximos'!D18))</f>
        <v>617010.65294117643</v>
      </c>
      <c r="N18" s="220">
        <f>MIN(MAX(0,L18*H18),M18)</f>
        <v>617010.65294117643</v>
      </c>
    </row>
    <row r="19" spans="2:14" ht="15" thickBot="1" x14ac:dyDescent="0.4">
      <c r="B19" s="192" t="s">
        <v>4</v>
      </c>
      <c r="C19" s="226" t="s">
        <v>0</v>
      </c>
      <c r="D19" s="206" t="s">
        <v>5</v>
      </c>
      <c r="E19" s="206" t="s">
        <v>5</v>
      </c>
      <c r="F19" s="206" t="s">
        <v>5</v>
      </c>
      <c r="G19" s="206" t="s">
        <v>5</v>
      </c>
      <c r="H19" s="206" t="s">
        <v>5</v>
      </c>
      <c r="I19" s="132">
        <f>115000+838500</f>
        <v>953500</v>
      </c>
      <c r="J19" s="208">
        <f>IF(OR(D5="C1",D5="C3",D5="C6"),I19*H14/D14,0)</f>
        <v>862459.01905999996</v>
      </c>
      <c r="K19" s="206" t="s">
        <v>5</v>
      </c>
      <c r="L19" s="206" t="s">
        <v>5</v>
      </c>
      <c r="M19" s="208">
        <f>(IF(D2="PROGRAMA 1",' % ayudas y costes máximos'!F19,' % ayudas y costes máximos'!D19))*M14</f>
        <v>1193965.2911999999</v>
      </c>
      <c r="N19" s="208">
        <f>MIN(MAX(0,J19),(IF(D2="PROGRAMA 1",' % ayudas y costes máximos'!F19,' % ayudas y costes máximos'!D19))*(IF(I14=0,M14,N14)))</f>
        <v>862459.01905999996</v>
      </c>
    </row>
    <row r="20" spans="2:14" ht="15" thickBot="1" x14ac:dyDescent="0.4">
      <c r="C20" s="227"/>
    </row>
    <row r="21" spans="2:14" ht="15" thickBot="1" x14ac:dyDescent="0.4">
      <c r="C21" s="227"/>
      <c r="H21" s="228" t="s">
        <v>30</v>
      </c>
      <c r="I21" s="208">
        <f>SUM(I14:I19)</f>
        <v>5563500</v>
      </c>
      <c r="J21" s="208">
        <f>SUM(J14:J19)</f>
        <v>4900307.0840604734</v>
      </c>
      <c r="K21" s="206" t="s">
        <v>5</v>
      </c>
      <c r="L21" s="206" t="s">
        <v>5</v>
      </c>
      <c r="M21" s="208">
        <f>SUM(M14:M19)</f>
        <v>4491906.5265411763</v>
      </c>
      <c r="N21" s="208">
        <f>SUM(N14:N19)</f>
        <v>4063400.2544011762</v>
      </c>
    </row>
    <row r="22" spans="2:14" x14ac:dyDescent="0.35">
      <c r="C22" s="227"/>
    </row>
    <row r="23" spans="2:14" ht="15" thickBot="1" x14ac:dyDescent="0.4">
      <c r="C23" s="227"/>
    </row>
    <row r="24" spans="2:14" ht="29.5" thickBot="1" x14ac:dyDescent="0.4">
      <c r="C24" s="201" t="s">
        <v>89</v>
      </c>
      <c r="D24" s="201" t="s">
        <v>90</v>
      </c>
      <c r="E24" s="201" t="s">
        <v>87</v>
      </c>
      <c r="F24" s="192" t="s">
        <v>88</v>
      </c>
    </row>
    <row r="25" spans="2:14" x14ac:dyDescent="0.35">
      <c r="C25" s="211" t="s">
        <v>86</v>
      </c>
      <c r="D25" s="135">
        <v>5.96E-2</v>
      </c>
      <c r="E25" s="212" t="s">
        <v>5</v>
      </c>
      <c r="F25" s="215">
        <f>D25*E18*D35</f>
        <v>110.64144</v>
      </c>
    </row>
    <row r="26" spans="2:14" ht="27.75" customHeight="1" thickBot="1" x14ac:dyDescent="0.4">
      <c r="C26" s="229" t="s">
        <v>85</v>
      </c>
      <c r="D26" s="136">
        <v>9.4700000000000006E-2</v>
      </c>
      <c r="E26" s="222" t="s">
        <v>5</v>
      </c>
      <c r="F26" s="230">
        <f>D26*E18*D35</f>
        <v>175.80108000000001</v>
      </c>
    </row>
    <row r="27" spans="2:14" ht="15" thickBot="1" x14ac:dyDescent="0.4">
      <c r="E27" s="231" t="s">
        <v>30</v>
      </c>
      <c r="F27" s="232">
        <f>SUM(F25:F26)</f>
        <v>286.44252</v>
      </c>
    </row>
    <row r="28" spans="2:14" x14ac:dyDescent="0.35">
      <c r="C28" s="227"/>
    </row>
    <row r="29" spans="2:14" x14ac:dyDescent="0.35">
      <c r="C29" s="227"/>
    </row>
    <row r="30" spans="2:14" ht="15" thickBot="1" x14ac:dyDescent="0.4">
      <c r="C30" s="227"/>
    </row>
    <row r="31" spans="2:14" ht="15" thickBot="1" x14ac:dyDescent="0.4">
      <c r="C31" s="233" t="s">
        <v>57</v>
      </c>
      <c r="D31" s="234"/>
    </row>
    <row r="32" spans="2:14" x14ac:dyDescent="0.35">
      <c r="C32" s="235" t="s">
        <v>66</v>
      </c>
      <c r="D32" s="137"/>
    </row>
    <row r="33" spans="3:20" x14ac:dyDescent="0.35">
      <c r="C33" s="236" t="s">
        <v>67</v>
      </c>
      <c r="D33" s="138">
        <v>2.63</v>
      </c>
    </row>
    <row r="34" spans="3:20" x14ac:dyDescent="0.35">
      <c r="C34" s="237" t="s">
        <v>58</v>
      </c>
      <c r="D34" s="139"/>
    </row>
    <row r="35" spans="3:20" ht="15" thickBot="1" x14ac:dyDescent="0.4">
      <c r="C35" s="238" t="s">
        <v>59</v>
      </c>
      <c r="D35" s="140">
        <v>1.02</v>
      </c>
    </row>
    <row r="36" spans="3:20" x14ac:dyDescent="0.35">
      <c r="C36" s="239"/>
    </row>
    <row r="37" spans="3:20" x14ac:dyDescent="0.35">
      <c r="C37" s="239"/>
    </row>
    <row r="38" spans="3:20" ht="15" thickBot="1" x14ac:dyDescent="0.4"/>
    <row r="39" spans="3:20" ht="15" thickBot="1" x14ac:dyDescent="0.4">
      <c r="C39" s="240" t="s">
        <v>61</v>
      </c>
      <c r="D39" s="241"/>
      <c r="E39" s="242"/>
    </row>
    <row r="40" spans="3:20" x14ac:dyDescent="0.35">
      <c r="C40" s="211" t="s">
        <v>60</v>
      </c>
      <c r="D40" s="141" t="s">
        <v>21</v>
      </c>
      <c r="E40" s="242"/>
    </row>
    <row r="41" spans="3:20" ht="15" thickBot="1" x14ac:dyDescent="0.4">
      <c r="C41" s="229" t="s">
        <v>62</v>
      </c>
      <c r="D41" s="142" t="s">
        <v>64</v>
      </c>
      <c r="E41" s="242"/>
    </row>
    <row r="42" spans="3:20" x14ac:dyDescent="0.35">
      <c r="C42" s="243"/>
      <c r="D42" s="242"/>
      <c r="E42" s="242"/>
    </row>
    <row r="43" spans="3:20" x14ac:dyDescent="0.35">
      <c r="C43" s="243"/>
      <c r="D43" s="242"/>
      <c r="E43" s="242"/>
    </row>
    <row r="45" spans="3:20" x14ac:dyDescent="0.35">
      <c r="P45" s="200"/>
      <c r="S45" s="200"/>
      <c r="T45" s="200"/>
    </row>
    <row r="46" spans="3:20" x14ac:dyDescent="0.35">
      <c r="S46" s="200"/>
      <c r="T46" s="200"/>
    </row>
    <row r="47" spans="3:20" x14ac:dyDescent="0.35">
      <c r="S47" s="200"/>
      <c r="T47" s="200"/>
    </row>
    <row r="48" spans="3:20" x14ac:dyDescent="0.35">
      <c r="S48" s="200"/>
      <c r="T48" s="200"/>
    </row>
    <row r="49" spans="10:20" x14ac:dyDescent="0.35">
      <c r="O49" s="200"/>
      <c r="S49" s="200"/>
      <c r="T49" s="200"/>
    </row>
    <row r="50" spans="10:20" x14ac:dyDescent="0.35">
      <c r="T50" s="200"/>
    </row>
    <row r="51" spans="10:20" x14ac:dyDescent="0.35">
      <c r="T51" s="200"/>
    </row>
    <row r="52" spans="10:20" x14ac:dyDescent="0.35">
      <c r="T52" s="200"/>
    </row>
    <row r="62" spans="10:20" x14ac:dyDescent="0.35">
      <c r="J62" s="193"/>
      <c r="K62" s="193"/>
      <c r="L62" s="193"/>
      <c r="M62" s="193"/>
      <c r="N62" s="193"/>
    </row>
    <row r="63" spans="10:20" x14ac:dyDescent="0.35">
      <c r="J63" s="193"/>
      <c r="K63" s="193"/>
      <c r="L63" s="193"/>
      <c r="M63" s="193"/>
      <c r="N63" s="193"/>
    </row>
    <row r="64" spans="10:20" x14ac:dyDescent="0.35">
      <c r="J64" s="193"/>
      <c r="K64" s="193"/>
      <c r="L64" s="193"/>
      <c r="M64" s="193"/>
      <c r="N64" s="193"/>
    </row>
    <row r="66" spans="10:13" x14ac:dyDescent="0.35">
      <c r="J66" s="193"/>
      <c r="K66" s="193"/>
      <c r="L66" s="193"/>
      <c r="M66" s="193"/>
    </row>
    <row r="67" spans="10:13" x14ac:dyDescent="0.35">
      <c r="J67" s="193"/>
      <c r="K67" s="193"/>
      <c r="L67" s="193"/>
      <c r="M67" s="193"/>
    </row>
    <row r="68" spans="10:13" x14ac:dyDescent="0.35">
      <c r="J68" s="193"/>
      <c r="K68" s="193"/>
      <c r="L68" s="193"/>
      <c r="M68" s="193"/>
    </row>
    <row r="69" spans="10:13" x14ac:dyDescent="0.35">
      <c r="J69" s="193"/>
      <c r="K69" s="193"/>
      <c r="L69" s="193"/>
      <c r="M69" s="193"/>
    </row>
    <row r="70" spans="10:13" x14ac:dyDescent="0.35">
      <c r="J70" s="193"/>
      <c r="K70" s="193"/>
      <c r="L70" s="193"/>
      <c r="M70" s="193"/>
    </row>
    <row r="71" spans="10:13" x14ac:dyDescent="0.35">
      <c r="J71" s="193"/>
      <c r="K71" s="193"/>
      <c r="L71" s="193"/>
      <c r="M71" s="193"/>
    </row>
  </sheetData>
  <sheetProtection algorithmName="SHA-512" hashValue="xlcXKrsaPxwJ9okzmOaeZr3+VO3KWA1PHoMHAg9Jh4TdAGUnMvGURj/Ra9fEcjKVXWw2Y+ndnnOPQGv1WuZ8dg==" saltValue="aCeAKzf9DKWH1N9/KyWFYg==" spinCount="100000" sheet="1" objects="1" scenarios="1"/>
  <mergeCells count="3">
    <mergeCell ref="B15:B18"/>
    <mergeCell ref="C31:D31"/>
    <mergeCell ref="C39:D39"/>
  </mergeCells>
  <pageMargins left="0.7" right="0.7" top="0.75" bottom="0.75" header="0.3" footer="0.3"/>
  <pageSetup paperSize="9" scale="6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Listas!$B$2:$B$3</xm:f>
          </x14:formula1>
          <xm:sqref>D42:D43 D40 E40:E43</xm:sqref>
        </x14:dataValidation>
        <x14:dataValidation type="list" allowBlank="1" showInputMessage="1" showErrorMessage="1" xr:uid="{00000000-0002-0000-0100-000001000000}">
          <x14:formula1>
            <xm:f>Listas!$B$7:$B$9</xm:f>
          </x14:formula1>
          <xm:sqref>D41</xm:sqref>
        </x14:dataValidation>
        <x14:dataValidation type="list" allowBlank="1" showInputMessage="1" showErrorMessage="1" xr:uid="{00000000-0002-0000-0100-000002000000}">
          <x14:formula1>
            <xm:f>Listas!$B$13:$B$14</xm:f>
          </x14:formula1>
          <xm:sqref>D2</xm:sqref>
        </x14:dataValidation>
        <x14:dataValidation type="list" allowBlank="1" showInputMessage="1" showErrorMessage="1" xr:uid="{00000000-0002-0000-0100-000003000000}">
          <x14:formula1>
            <xm:f>Listas!$B$18:$B$23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V19"/>
  <sheetViews>
    <sheetView zoomScale="80" zoomScaleNormal="80" workbookViewId="0"/>
  </sheetViews>
  <sheetFormatPr baseColWidth="10" defaultColWidth="11.453125" defaultRowHeight="14.5" x14ac:dyDescent="0.35"/>
  <cols>
    <col min="1" max="1" width="11.453125" style="7"/>
    <col min="2" max="2" width="5.81640625" style="7" customWidth="1"/>
    <col min="3" max="3" width="82.453125" style="7" bestFit="1" customWidth="1"/>
    <col min="4" max="4" width="19.1796875" style="7" bestFit="1" customWidth="1"/>
    <col min="5" max="5" width="19.1796875" style="7" customWidth="1"/>
    <col min="6" max="6" width="22.26953125" style="7" bestFit="1" customWidth="1"/>
    <col min="7" max="7" width="19.1796875" style="7" customWidth="1"/>
    <col min="8" max="8" width="18.54296875" style="7" bestFit="1" customWidth="1"/>
    <col min="9" max="9" width="18.54296875" style="7" customWidth="1"/>
    <col min="10" max="10" width="15.7265625" style="7" customWidth="1"/>
    <col min="11" max="11" width="18.1796875" style="7" customWidth="1"/>
    <col min="12" max="14" width="15.7265625" style="7" customWidth="1"/>
    <col min="15" max="15" width="15" style="7" customWidth="1"/>
    <col min="16" max="18" width="15.7265625" style="7" customWidth="1"/>
    <col min="19" max="20" width="11.453125" style="7"/>
    <col min="21" max="21" width="14.1796875" style="7" bestFit="1" customWidth="1"/>
    <col min="22" max="16384" width="11.453125" style="7"/>
  </cols>
  <sheetData>
    <row r="2" spans="2:22" ht="15" thickBot="1" x14ac:dyDescent="0.4">
      <c r="J2" s="5"/>
      <c r="U2" s="8"/>
      <c r="V2" s="6"/>
    </row>
    <row r="3" spans="2:22" ht="15" thickBot="1" x14ac:dyDescent="0.4">
      <c r="C3" s="31" t="s">
        <v>17</v>
      </c>
      <c r="D3" s="31" t="s">
        <v>26</v>
      </c>
      <c r="J3" s="5"/>
      <c r="U3" s="8"/>
      <c r="V3" s="6"/>
    </row>
    <row r="4" spans="2:22" x14ac:dyDescent="0.35">
      <c r="C4" s="28" t="s">
        <v>1</v>
      </c>
      <c r="D4" s="75">
        <f>IF('Datos solicitud'!D2="PROGRAMA 1",' % ayudas y costes máximos'!D7,' % ayudas y costes máximos'!E7)</f>
        <v>0.4</v>
      </c>
      <c r="J4" s="5"/>
      <c r="U4" s="8"/>
      <c r="V4" s="6"/>
    </row>
    <row r="5" spans="2:22" ht="15" thickBot="1" x14ac:dyDescent="0.4">
      <c r="C5" s="29" t="s">
        <v>22</v>
      </c>
      <c r="D5" s="66">
        <f>IF(OR('Datos solicitud'!D5="C5",'Datos solicitud'!D5="C6"),IF('Datos solicitud'!D2="PROGRAMA 1",' % ayudas y costes máximos'!D9,' % ayudas y costes máximos'!E9),F9)</f>
        <v>0.22115092546335152</v>
      </c>
      <c r="J5" s="5"/>
      <c r="U5" s="8"/>
      <c r="V5" s="6"/>
    </row>
    <row r="6" spans="2:22" ht="15" thickBot="1" x14ac:dyDescent="0.4">
      <c r="B6" s="2"/>
      <c r="C6" s="11"/>
      <c r="D6" s="32"/>
      <c r="E6" s="32"/>
      <c r="F6" s="32"/>
      <c r="G6" s="32"/>
      <c r="H6" s="32"/>
      <c r="I6" s="32"/>
      <c r="J6" s="32"/>
      <c r="K6" s="32"/>
      <c r="L6" s="32"/>
      <c r="M6" s="32"/>
      <c r="N6" s="32"/>
      <c r="O6" s="32"/>
    </row>
    <row r="7" spans="2:22" ht="116.5" thickBot="1" x14ac:dyDescent="0.4">
      <c r="C7" s="31" t="s">
        <v>24</v>
      </c>
      <c r="D7" s="31" t="s">
        <v>29</v>
      </c>
      <c r="E7" s="143" t="s">
        <v>78</v>
      </c>
      <c r="F7" s="31" t="s">
        <v>37</v>
      </c>
      <c r="G7" s="143" t="s">
        <v>81</v>
      </c>
      <c r="H7" s="143" t="s">
        <v>82</v>
      </c>
      <c r="I7" s="143" t="s">
        <v>83</v>
      </c>
      <c r="J7" s="143" t="s">
        <v>31</v>
      </c>
      <c r="K7" s="143" t="s">
        <v>36</v>
      </c>
      <c r="L7" s="143" t="s">
        <v>34</v>
      </c>
    </row>
    <row r="8" spans="2:22" ht="15" thickBot="1" x14ac:dyDescent="0.4">
      <c r="B8" s="16" t="s">
        <v>2</v>
      </c>
      <c r="C8" s="34" t="s">
        <v>23</v>
      </c>
      <c r="D8" s="63">
        <f>(SUMPRODUCT(D4:D5,'Datos solicitud'!D9:D10))/(SUM('Datos solicitud'!D9:D10))</f>
        <v>0.23740993223941048</v>
      </c>
      <c r="E8" s="63">
        <f t="shared" ref="E8:E13" si="0">D8+$D$18+$D$19</f>
        <v>0.48740993223941048</v>
      </c>
      <c r="F8" s="39" t="s">
        <v>5</v>
      </c>
      <c r="G8" s="68">
        <f>IF('Datos solicitud'!D2="PROGRAMA 1",' % ayudas y costes máximos'!F15,' % ayudas y costes máximos'!D15)</f>
        <v>880</v>
      </c>
      <c r="H8" s="68">
        <f>IF('Datos solicitud'!H14=0,0,'Datos solicitud'!J14/'Datos solicitud'!H14)</f>
        <v>1040</v>
      </c>
      <c r="I8" s="68">
        <f>IF('Datos solicitud'!D2="PROGRAMA 1",MAX(H8-' % ayudas y costes máximos'!E15,0),H8)</f>
        <v>1040</v>
      </c>
      <c r="J8" s="110">
        <f>E8*MIN(I8,G8)*'Datos solicitud'!H14</f>
        <v>1163901.08336</v>
      </c>
      <c r="K8" s="63">
        <f>IF('Datos solicitud'!N14=0,0,J8/'Datos solicitud'!N14)</f>
        <v>0.48740993223941054</v>
      </c>
      <c r="L8" s="42">
        <f>IF('Datos solicitud'!I14=0,0,J8/'Datos solicitud'!I14)</f>
        <v>0.37304521902564103</v>
      </c>
      <c r="N8" s="49"/>
    </row>
    <row r="9" spans="2:22" x14ac:dyDescent="0.35">
      <c r="B9" s="186" t="s">
        <v>3</v>
      </c>
      <c r="C9" s="35" t="s">
        <v>39</v>
      </c>
      <c r="D9" s="72">
        <f>IF('Datos solicitud'!D2="PROGRAMA 1",' % ayudas y costes máximos'!G7,' % ayudas y costes máximos'!H7)</f>
        <v>0.75</v>
      </c>
      <c r="E9" s="72">
        <f t="shared" si="0"/>
        <v>1</v>
      </c>
      <c r="F9" s="189">
        <f>(SUMPRODUCT(D9:D12,'Datos solicitud'!G15:G18))/(SUM('Datos solicitud'!G15:G18))</f>
        <v>0.22115092546335152</v>
      </c>
      <c r="G9" s="69">
        <f>IF('Datos solicitud'!D2="PROGRAMA 1",' % ayudas y costes máximos'!F16,' % ayudas y costes máximos'!D16)</f>
        <v>5</v>
      </c>
      <c r="H9" s="69">
        <f>IF('Datos solicitud'!H15=0,0,'Datos solicitud'!J15/'Datos solicitud'!H15)</f>
        <v>0</v>
      </c>
      <c r="I9" s="69">
        <f>IF('Datos solicitud'!D2="PROGRAMA 1",MAX(H9-' % ayudas y costes máximos'!E16,0),H9)</f>
        <v>0</v>
      </c>
      <c r="J9" s="111">
        <f>E9*MIN(I9,G9)*'Datos solicitud'!H15</f>
        <v>0</v>
      </c>
      <c r="K9" s="64">
        <f>IF('Datos solicitud'!N15=0,0,J9/'Datos solicitud'!N15)</f>
        <v>0</v>
      </c>
      <c r="L9" s="47">
        <f>IF('Datos solicitud'!I15=0,0,J9/'Datos solicitud'!I15)</f>
        <v>0</v>
      </c>
      <c r="N9" s="49"/>
    </row>
    <row r="10" spans="2:22" x14ac:dyDescent="0.35">
      <c r="B10" s="187"/>
      <c r="C10" s="36" t="s">
        <v>43</v>
      </c>
      <c r="D10" s="73">
        <f>IF('Datos solicitud'!D2="PROGRAMA 1",' % ayudas y costes máximos'!I7,' % ayudas y costes máximos'!J7)</f>
        <v>0.25</v>
      </c>
      <c r="E10" s="73">
        <f t="shared" si="0"/>
        <v>0.5</v>
      </c>
      <c r="F10" s="190"/>
      <c r="G10" s="70">
        <f>(IF('Datos solicitud'!D2="PROGRAMA 1",' % ayudas y costes máximos'!F17,' % ayudas y costes máximos'!D17))</f>
        <v>586</v>
      </c>
      <c r="H10" s="70">
        <f>IF('Datos solicitud'!H16=0,0,'Datos solicitud'!J16/'Datos solicitud'!H16)</f>
        <v>0</v>
      </c>
      <c r="I10" s="70">
        <f>IF('Datos solicitud'!D2="PROGRAMA 1",MAX(H10-' % ayudas y costes máximos'!E17,0),H10)</f>
        <v>0</v>
      </c>
      <c r="J10" s="112">
        <f>E10*MIN(I10,G10)*'Datos solicitud'!H16</f>
        <v>0</v>
      </c>
      <c r="K10" s="65">
        <f>IF('Datos solicitud'!N16=0,0,J10/'Datos solicitud'!N16)</f>
        <v>0</v>
      </c>
      <c r="L10" s="48">
        <f>IF('Datos solicitud'!I16=0,0,J10/'Datos solicitud'!I16)</f>
        <v>0</v>
      </c>
      <c r="N10" s="49"/>
    </row>
    <row r="11" spans="2:22" x14ac:dyDescent="0.35">
      <c r="B11" s="187"/>
      <c r="C11" s="36" t="s">
        <v>13</v>
      </c>
      <c r="D11" s="73">
        <f>IF('Datos solicitud'!D2="PROGRAMA 1",' % ayudas y costes máximos'!K7,' % ayudas y costes máximos'!L7)</f>
        <v>0.35</v>
      </c>
      <c r="E11" s="73">
        <f t="shared" si="0"/>
        <v>0.6</v>
      </c>
      <c r="F11" s="190"/>
      <c r="G11" s="70">
        <f>(IF('Datos solicitud'!D2="PROGRAMA 1",' % ayudas y costes máximos'!F17,' % ayudas y costes máximos'!D17))</f>
        <v>586</v>
      </c>
      <c r="H11" s="70">
        <f>IF('Datos solicitud'!H17=0,0,'Datos solicitud'!J17/'Datos solicitud'!H17)</f>
        <v>756</v>
      </c>
      <c r="I11" s="70">
        <f>IF('Datos solicitud'!D2="PROGRAMA 1",MAX(H11-' % ayudas y costes máximos'!E17,0),H11)</f>
        <v>392</v>
      </c>
      <c r="J11" s="112">
        <f>E11*MIN(I11,G11)*'Datos solicitud'!H17</f>
        <v>117600</v>
      </c>
      <c r="K11" s="65">
        <f>IF('Datos solicitud'!N17=0,0,J11/'Datos solicitud'!N17)</f>
        <v>0.6</v>
      </c>
      <c r="L11" s="48">
        <f>IF('Datos solicitud'!I17=0,0,J11/'Datos solicitud'!I17)</f>
        <v>0.31111111111111112</v>
      </c>
      <c r="N11" s="49"/>
    </row>
    <row r="12" spans="2:22" ht="15" thickBot="1" x14ac:dyDescent="0.4">
      <c r="B12" s="188"/>
      <c r="C12" s="37" t="s">
        <v>44</v>
      </c>
      <c r="D12" s="74">
        <f>IF('Datos solicitud'!D2="PROGRAMA 1",' % ayudas y costes máximos'!M7,' % ayudas y costes máximos'!N7)</f>
        <v>0.1</v>
      </c>
      <c r="E12" s="74">
        <f t="shared" si="0"/>
        <v>0.35000000000000003</v>
      </c>
      <c r="F12" s="191"/>
      <c r="G12" s="71">
        <f>IF('Datos solicitud'!D2="PROGRAMA 1",' % ayudas y costes máximos'!F18,' % ayudas y costes máximos'!D18)</f>
        <v>450</v>
      </c>
      <c r="H12" s="71">
        <f>IF('Datos solicitud'!H18=0,0,'Datos solicitud'!J18/'Datos solicitud'!H18)</f>
        <v>610.98901098901092</v>
      </c>
      <c r="I12" s="71">
        <f>IF('Datos solicitud'!D2="PROGRAMA 1",MAX(H12-' % ayudas y costes máximos'!E18,0),H12)</f>
        <v>560.98901098901092</v>
      </c>
      <c r="J12" s="113">
        <f>E12*MIN(I12,G12)*'Datos solicitud'!H18</f>
        <v>215953.7285294118</v>
      </c>
      <c r="K12" s="66">
        <f>IF('Datos solicitud'!N18=0,0,J12/'Datos solicitud'!N18)</f>
        <v>0.35000000000000009</v>
      </c>
      <c r="L12" s="41">
        <f>IF('Datos solicitud'!I18=0,0,J12/'Datos solicitud'!I18)</f>
        <v>0.19420299328184515</v>
      </c>
      <c r="N12" s="49"/>
    </row>
    <row r="13" spans="2:22" ht="15" thickBot="1" x14ac:dyDescent="0.4">
      <c r="B13" s="31" t="s">
        <v>4</v>
      </c>
      <c r="C13" s="38" t="s">
        <v>0</v>
      </c>
      <c r="D13" s="67">
        <f>(SUMPRODUCT(D4:D5,'Datos solicitud'!D9:D10))/(SUM('Datos solicitud'!D9:D10))</f>
        <v>0.23740993223941048</v>
      </c>
      <c r="E13" s="67">
        <f t="shared" si="0"/>
        <v>0.48740993223941048</v>
      </c>
      <c r="F13" s="39" t="s">
        <v>5</v>
      </c>
      <c r="G13" s="39" t="s">
        <v>5</v>
      </c>
      <c r="H13" s="39" t="s">
        <v>5</v>
      </c>
      <c r="I13" s="39"/>
      <c r="J13" s="114">
        <f>E13*MIN('Datos solicitud'!J19,'Datos solicitud'!N19)</f>
        <v>420371.09203930304</v>
      </c>
      <c r="K13" s="63">
        <f>IF('Datos solicitud'!N19=0,0,J13/'Datos solicitud'!N19)</f>
        <v>0.48740993223941054</v>
      </c>
      <c r="L13" s="41">
        <f>IF('Datos solicitud'!I19=0,0,J13/'Datos solicitud'!I19)</f>
        <v>0.44087162248484851</v>
      </c>
      <c r="N13" s="49"/>
    </row>
    <row r="14" spans="2:22" ht="15" thickBot="1" x14ac:dyDescent="0.4">
      <c r="C14" s="30"/>
    </row>
    <row r="15" spans="2:22" ht="15" thickBot="1" x14ac:dyDescent="0.4">
      <c r="E15" s="44"/>
      <c r="I15" s="45" t="s">
        <v>30</v>
      </c>
      <c r="J15" s="114">
        <f>SUM(J8:J13)</f>
        <v>1917825.9039287148</v>
      </c>
      <c r="K15" s="67">
        <f>IF('Datos solicitud'!N21=0,0,J15/'Datos solicitud'!N21)</f>
        <v>0.47197563219411304</v>
      </c>
      <c r="L15" s="43">
        <f>IF('Datos solicitud'!I21=0,0,J15/'Datos solicitud'!I21)</f>
        <v>0.34471571922867167</v>
      </c>
    </row>
    <row r="16" spans="2:22" ht="15" thickBot="1" x14ac:dyDescent="0.4">
      <c r="E16" s="46"/>
    </row>
    <row r="17" spans="3:4" ht="15" thickBot="1" x14ac:dyDescent="0.4">
      <c r="C17" s="27" t="s">
        <v>61</v>
      </c>
      <c r="D17" s="31" t="s">
        <v>79</v>
      </c>
    </row>
    <row r="18" spans="3:4" x14ac:dyDescent="0.35">
      <c r="C18" s="35" t="s">
        <v>60</v>
      </c>
      <c r="D18" s="72">
        <f>IF('Datos solicitud'!D40="SÍ",' % ayudas y costes máximos'!P7,0%)</f>
        <v>0.05</v>
      </c>
    </row>
    <row r="19" spans="3:4" ht="15" thickBot="1" x14ac:dyDescent="0.4">
      <c r="C19" s="62" t="s">
        <v>62</v>
      </c>
      <c r="D19" s="74">
        <f>IF('Datos solicitud'!D41="MEDIANA",' % ayudas y costes máximos'!Q7,IF('Datos solicitud'!D41="PEQUEÑA",' % ayudas y costes máximos'!R7,0%))</f>
        <v>0.2</v>
      </c>
    </row>
  </sheetData>
  <sheetProtection algorithmName="SHA-512" hashValue="h1JPwhZV7FKAVZBSNlg2UPPI1BT2nA+mFBTwWpN6NeSdNMtIpmpHX8k0tblVuLRzvQiiySOKhd3tDTUkbotsMg==" saltValue="vjZBAa/O6JwpR6IgARhK4g==" spinCount="100000" sheet="1" objects="1" scenarios="1"/>
  <mergeCells count="2">
    <mergeCell ref="B9:B12"/>
    <mergeCell ref="F9:F12"/>
  </mergeCells>
  <pageMargins left="0.7" right="0.7" top="0.75" bottom="0.75" header="0.3" footer="0.3"/>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23"/>
  <sheetViews>
    <sheetView zoomScale="90" zoomScaleNormal="90" workbookViewId="0">
      <selection activeCell="B24" sqref="B24"/>
    </sheetView>
  </sheetViews>
  <sheetFormatPr baseColWidth="10" defaultRowHeight="14.5" x14ac:dyDescent="0.35"/>
  <cols>
    <col min="2" max="2" width="12.81640625" bestFit="1" customWidth="1"/>
  </cols>
  <sheetData>
    <row r="2" spans="2:2" x14ac:dyDescent="0.35">
      <c r="B2" t="s">
        <v>21</v>
      </c>
    </row>
    <row r="3" spans="2:2" x14ac:dyDescent="0.35">
      <c r="B3" t="s">
        <v>27</v>
      </c>
    </row>
    <row r="7" spans="2:2" x14ac:dyDescent="0.35">
      <c r="B7" t="s">
        <v>63</v>
      </c>
    </row>
    <row r="8" spans="2:2" x14ac:dyDescent="0.35">
      <c r="B8" t="s">
        <v>64</v>
      </c>
    </row>
    <row r="9" spans="2:2" x14ac:dyDescent="0.35">
      <c r="B9" t="s">
        <v>65</v>
      </c>
    </row>
    <row r="13" spans="2:2" x14ac:dyDescent="0.35">
      <c r="B13" t="s">
        <v>41</v>
      </c>
    </row>
    <row r="14" spans="2:2" x14ac:dyDescent="0.35">
      <c r="B14" t="s">
        <v>42</v>
      </c>
    </row>
    <row r="18" spans="2:2" x14ac:dyDescent="0.35">
      <c r="B18" t="s">
        <v>47</v>
      </c>
    </row>
    <row r="19" spans="2:2" x14ac:dyDescent="0.35">
      <c r="B19" t="s">
        <v>48</v>
      </c>
    </row>
    <row r="20" spans="2:2" x14ac:dyDescent="0.35">
      <c r="B20" t="s">
        <v>49</v>
      </c>
    </row>
    <row r="21" spans="2:2" x14ac:dyDescent="0.35">
      <c r="B21" t="s">
        <v>50</v>
      </c>
    </row>
    <row r="22" spans="2:2" x14ac:dyDescent="0.35">
      <c r="B22" t="s">
        <v>51</v>
      </c>
    </row>
    <row r="23" spans="2:2" x14ac:dyDescent="0.35">
      <c r="B23" t="s">
        <v>52</v>
      </c>
    </row>
  </sheetData>
  <sheetProtection algorithmName="SHA-512" hashValue="17McoIlcBL5BXDt6zrMrLq1DdahHbdztnv0qr1PfEc/wf++lTlVSrit0bmCi0KALVOkkn0hzbOpmEVNkaTWwdQ==" saltValue="j5JqtlIbVG5iugUkC7j04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Léeme</vt:lpstr>
      <vt:lpstr> % ayudas y costes máximos</vt:lpstr>
      <vt:lpstr>Datos solicitud</vt:lpstr>
      <vt:lpstr>Cálculo ayudas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Artigas Cano de Santayana</dc:creator>
  <cp:lastModifiedBy>Francisco José Domínguez Pérez</cp:lastModifiedBy>
  <cp:lastPrinted>2021-07-29T09:58:05Z</cp:lastPrinted>
  <dcterms:created xsi:type="dcterms:W3CDTF">2021-07-22T09:49:32Z</dcterms:created>
  <dcterms:modified xsi:type="dcterms:W3CDTF">2022-09-22T10:48:38Z</dcterms:modified>
</cp:coreProperties>
</file>